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95" firstSheet="1" activeTab="1"/>
  </bookViews>
  <sheets>
    <sheet name="1.závazné ukazatele" sheetId="1" state="hidden" r:id="rId1"/>
    <sheet name="1. záv. ukazatele" sheetId="2" r:id="rId2"/>
    <sheet name="1a. dotace SR" sheetId="3" r:id="rId3"/>
    <sheet name="1b. dotace EU" sheetId="4" r:id="rId4"/>
    <sheet name="Tab. č.2a" sheetId="5" r:id="rId5"/>
    <sheet name="Tab.č.2b" sheetId="6" r:id="rId6"/>
    <sheet name="3.doplňková činnost" sheetId="7" r:id="rId7"/>
    <sheet name="4. objem mzd. nákl" sheetId="8" r:id="rId8"/>
    <sheet name="5.stav zaměst" sheetId="9" r:id="rId9"/>
    <sheet name="6.přehled oprav" sheetId="10" r:id="rId10"/>
    <sheet name="7. IF" sheetId="11" r:id="rId11"/>
    <sheet name="8. příloha IF" sheetId="12" r:id="rId12"/>
    <sheet name="9a. RF (413)" sheetId="13" r:id="rId13"/>
    <sheet name="9b. RF(414)" sheetId="14" r:id="rId14"/>
    <sheet name="10.FKSP" sheetId="15" r:id="rId15"/>
    <sheet name="11.FO" sheetId="16" r:id="rId16"/>
    <sheet name="12.tvorba a čerpání fondů" sheetId="17" r:id="rId17"/>
    <sheet name="13.pohledávky" sheetId="18" r:id="rId18"/>
    <sheet name="14.závazky" sheetId="19" r:id="rId19"/>
    <sheet name="15.VH, návrh přídělů do fondů" sheetId="20" r:id="rId20"/>
    <sheet name="16.Přehled projektů " sheetId="21" r:id="rId21"/>
    <sheet name="17.Realizace akcí" sheetId="22" r:id="rId22"/>
    <sheet name="18.pohyb majetku a množství" sheetId="23" r:id="rId23"/>
    <sheet name="19.pronájmy a nájmy" sheetId="24" r:id="rId24"/>
    <sheet name="20.kontroly" sheetId="25" r:id="rId25"/>
    <sheet name="21.neinnakladynazaka" sheetId="26" r:id="rId26"/>
  </sheets>
  <definedNames/>
  <calcPr fullCalcOnLoad="1"/>
</workbook>
</file>

<file path=xl/sharedStrings.xml><?xml version="1.0" encoding="utf-8"?>
<sst xmlns="http://schemas.openxmlformats.org/spreadsheetml/2006/main" count="1994" uniqueCount="954">
  <si>
    <t>SŠ informatiky, elektrotechniky  a řemesel Rožnov p.R.</t>
  </si>
  <si>
    <t>SŠIEŘ Rožnov p.R.</t>
  </si>
  <si>
    <t>Comet systém s.r.o.</t>
  </si>
  <si>
    <t>úklid,ener</t>
  </si>
  <si>
    <t>nebyt.proDM</t>
  </si>
  <si>
    <t>kancel, sklad</t>
  </si>
  <si>
    <t>Výtahy Španihel</t>
  </si>
  <si>
    <t>kanceláře</t>
  </si>
  <si>
    <t>Telefonica O2 Praha</t>
  </si>
  <si>
    <t>energie</t>
  </si>
  <si>
    <t>obchod.činn</t>
  </si>
  <si>
    <t>Internext Vsetín</t>
  </si>
  <si>
    <t>Basel Rožnov</t>
  </si>
  <si>
    <t>ener,úkl.</t>
  </si>
  <si>
    <t>náj. hřiště jednorázově</t>
  </si>
  <si>
    <t xml:space="preserve">úklid, </t>
  </si>
  <si>
    <t>hřiště</t>
  </si>
  <si>
    <t>sport</t>
  </si>
  <si>
    <t xml:space="preserve">    kurzy, školení PV  celkem:</t>
  </si>
  <si>
    <t>Datum:                       15.2.2012</t>
  </si>
  <si>
    <t>2001 Euroelektroprogres zrušení konkursu pro nedostatek majetku</t>
  </si>
  <si>
    <t>2005 Houzar - popírá vznik pohledávky, promlč.</t>
  </si>
  <si>
    <t>2007 - Peersta - popírá, neoznámil ukončení ubytovacích služeb</t>
  </si>
  <si>
    <t>IČ: 00 843 474</t>
  </si>
  <si>
    <t>v Kč</t>
  </si>
  <si>
    <t>Datum:</t>
  </si>
  <si>
    <t>Schválil:</t>
  </si>
  <si>
    <t>Vyhotovil:</t>
  </si>
  <si>
    <t>Razítko a podpis:</t>
  </si>
  <si>
    <t>Podpis:</t>
  </si>
  <si>
    <t>Z toho:</t>
  </si>
  <si>
    <t>Celkem</t>
  </si>
  <si>
    <t>Číslo
účtu</t>
  </si>
  <si>
    <t>Z toho - 
po lhůtě
splatnosti</t>
  </si>
  <si>
    <t>Z toho -
nedobytné</t>
  </si>
  <si>
    <t>Odpis se souhlasem zřizovatele</t>
  </si>
  <si>
    <t>V konkurzním řízení</t>
  </si>
  <si>
    <t>Ostatní</t>
  </si>
  <si>
    <t>Kč</t>
  </si>
  <si>
    <t>Poznámka</t>
  </si>
  <si>
    <t>311</t>
  </si>
  <si>
    <t xml:space="preserve">Vysvětlivka: </t>
  </si>
  <si>
    <t>Při vyplňování údajů do tabulky uvedený příklad vymažte!!!</t>
  </si>
  <si>
    <t>Ve lhůtě splatnosti</t>
  </si>
  <si>
    <t>Po lhůtě splatnosti</t>
  </si>
  <si>
    <r>
      <t>Odvětví:</t>
    </r>
    <r>
      <rPr>
        <sz val="8"/>
        <rFont val="Arial"/>
        <family val="2"/>
      </rPr>
      <t xml:space="preserve"> </t>
    </r>
  </si>
  <si>
    <t>Název organizace:</t>
  </si>
  <si>
    <t>Odvětví:</t>
  </si>
  <si>
    <t xml:space="preserve">                                                     Schválil:</t>
  </si>
  <si>
    <t xml:space="preserve">                                                     Razítko a podpis:</t>
  </si>
  <si>
    <t>Fond odměn</t>
  </si>
  <si>
    <t>IČ:</t>
  </si>
  <si>
    <t>Odvětví :</t>
  </si>
  <si>
    <t>FKSP</t>
  </si>
  <si>
    <t>Investiční fond</t>
  </si>
  <si>
    <t>C e l k e m</t>
  </si>
  <si>
    <t xml:space="preserve"> - prostředky FKSP</t>
  </si>
  <si>
    <t>účet 243</t>
  </si>
  <si>
    <t>účet 241</t>
  </si>
  <si>
    <t>účet 245</t>
  </si>
  <si>
    <t xml:space="preserve"> - prostředky……………………….</t>
  </si>
  <si>
    <t>(v Kč)</t>
  </si>
  <si>
    <t>Poznámky</t>
  </si>
  <si>
    <r>
      <t xml:space="preserve">Odvětví:                  </t>
    </r>
    <r>
      <rPr>
        <sz val="8"/>
        <rFont val="Arial"/>
        <family val="2"/>
      </rPr>
      <t xml:space="preserve"> </t>
    </r>
  </si>
  <si>
    <r>
      <t>Název organizace:</t>
    </r>
    <r>
      <rPr>
        <b/>
        <sz val="10"/>
        <rFont val="Arial"/>
        <family val="2"/>
      </rPr>
      <t xml:space="preserve"> </t>
    </r>
  </si>
  <si>
    <t>Činnost</t>
  </si>
  <si>
    <t>Náklady</t>
  </si>
  <si>
    <t>Výnosy</t>
  </si>
  <si>
    <t>Celkem za DČ</t>
  </si>
  <si>
    <t>Pozn.</t>
  </si>
  <si>
    <t>Vyplňujte sloupce "činnost", "náklady" a "výnosy".</t>
  </si>
  <si>
    <t>Ve sloupci "činnost" uvádějte jednotlivé činnosti a aktivity, které provozujete v rámci doplňkové činnosti (DČ)</t>
  </si>
  <si>
    <t xml:space="preserve">Datum: </t>
  </si>
  <si>
    <t xml:space="preserve">Zodpovídá: </t>
  </si>
  <si>
    <r>
      <t xml:space="preserve"> </t>
    </r>
    <r>
      <rPr>
        <b/>
        <sz val="8"/>
        <rFont val="Arial"/>
        <family val="2"/>
      </rPr>
      <t xml:space="preserve">IČ: </t>
    </r>
  </si>
  <si>
    <t xml:space="preserve">  - z hlavní činnosti</t>
  </si>
  <si>
    <t xml:space="preserve"> - z jiné činnosti</t>
  </si>
  <si>
    <t>Předpokládané zdanění celkem</t>
  </si>
  <si>
    <t xml:space="preserve"> - krytí ztráty z minulých let</t>
  </si>
  <si>
    <t>Ukazatel</t>
  </si>
  <si>
    <t xml:space="preserve"> v Kč</t>
  </si>
  <si>
    <t>Ztráta z hospodaření celkem</t>
  </si>
  <si>
    <t>v tom krytí ztráty:</t>
  </si>
  <si>
    <t xml:space="preserve"> - na vrub zůstatku rezervního fondu </t>
  </si>
  <si>
    <t xml:space="preserve"> - z rozpočtu zřizovatele</t>
  </si>
  <si>
    <t xml:space="preserve"> - jiným způsobem</t>
  </si>
  <si>
    <t>Stav
po přídělu
(sl. 2 + sl. 3)</t>
  </si>
  <si>
    <t>a</t>
  </si>
  <si>
    <t>x</t>
  </si>
  <si>
    <t>Fond kulturních a sociálních potřeb</t>
  </si>
  <si>
    <t>Vysvětlivky:</t>
  </si>
  <si>
    <t xml:space="preserve">sloupec 1 = stav k 1.1. roku, za nějž se provádí finanční vypořádání </t>
  </si>
  <si>
    <t>sloupec 2 = stav k 31.12. roku, za nějž se provádí finanční vypořádání</t>
  </si>
  <si>
    <t>Údaj o fondu kulturních a sociálních potřeb ve sloupci 4 se rovná údaji ve sloupci 2</t>
  </si>
  <si>
    <t xml:space="preserve">Vyhotovil:  </t>
  </si>
  <si>
    <t>Název projektu</t>
  </si>
  <si>
    <t>EU</t>
  </si>
  <si>
    <t>SR</t>
  </si>
  <si>
    <t>Stručný popis:</t>
  </si>
  <si>
    <t>ZK</t>
  </si>
  <si>
    <t>Tab. č. 3</t>
  </si>
  <si>
    <t>Výsledek hospodaření</t>
  </si>
  <si>
    <t>Výsledek hospodaření k rozdělení do fondů</t>
  </si>
  <si>
    <t xml:space="preserve"> z toho úprava VH dle vyhlášky č.549/2004 § 34 odst.9</t>
  </si>
  <si>
    <t xml:space="preserve">Vyhodnocení výsledku hospodaření a návrh na příděly fondů </t>
  </si>
  <si>
    <t>Poř. č.</t>
  </si>
  <si>
    <t xml:space="preserve">Zahájení - dokončení </t>
  </si>
  <si>
    <t>1.</t>
  </si>
  <si>
    <t>PO</t>
  </si>
  <si>
    <t>v tis. Kč</t>
  </si>
  <si>
    <t>Způsob 
financování</t>
  </si>
  <si>
    <t>A. Výsledek hospodaření</t>
  </si>
  <si>
    <t>B. Krytí zhoršeného výsledku hospodaření</t>
  </si>
  <si>
    <t>C. Rozdělení zlepšeného výsledku hospodaření</t>
  </si>
  <si>
    <t>Lze odepsat v souladu se zřizovací listinou</t>
  </si>
  <si>
    <t>Z toho - 
po lhůtě
splatnosti nad 1 rok</t>
  </si>
  <si>
    <t>Po lhůtě splatnosti nad 1 rok</t>
  </si>
  <si>
    <t>Uveďte komentář k jednotlivým nedobytným pohledávkám (do sloupce "Poznámka") - je třeba uvést - rok vzniku pohledávky, firmu a v jakém aktuálním stavu a v jaké fázi řešení se pohledávka nachází.</t>
  </si>
  <si>
    <t>Rozpočet akce</t>
  </si>
  <si>
    <t>%plnění</t>
  </si>
  <si>
    <t>Popis akce:</t>
  </si>
  <si>
    <t>pronajímatel</t>
  </si>
  <si>
    <t>nájemce</t>
  </si>
  <si>
    <t>roční sazba</t>
  </si>
  <si>
    <t>přijato v Kč</t>
  </si>
  <si>
    <t>druh</t>
  </si>
  <si>
    <t>druh pronajím.</t>
  </si>
  <si>
    <t xml:space="preserve">plocha </t>
  </si>
  <si>
    <t xml:space="preserve">účel </t>
  </si>
  <si>
    <t>poznámka</t>
  </si>
  <si>
    <t>v Kč/m2</t>
  </si>
  <si>
    <t xml:space="preserve">nájemné </t>
  </si>
  <si>
    <t>služby</t>
  </si>
  <si>
    <t>služeb</t>
  </si>
  <si>
    <t>prostor</t>
  </si>
  <si>
    <t>m2</t>
  </si>
  <si>
    <t>nájmu</t>
  </si>
  <si>
    <t>celkem</t>
  </si>
  <si>
    <t>Vypracoval:</t>
  </si>
  <si>
    <t>uhrazeno v Kč</t>
  </si>
  <si>
    <t>P.č.</t>
  </si>
  <si>
    <t>Datum kontroly</t>
  </si>
  <si>
    <t xml:space="preserve">Kontrolní orgán </t>
  </si>
  <si>
    <t>Předmět kontroly</t>
  </si>
  <si>
    <t>Zjištěné nedostatky:</t>
  </si>
  <si>
    <t>Odvody, penále, pokuty:</t>
  </si>
  <si>
    <t>Porušení rozpočtové kázně:</t>
  </si>
  <si>
    <t>Dlouhodobý nehmotný majetek</t>
  </si>
  <si>
    <t>Dlouhodobý hmotný majetek celkem</t>
  </si>
  <si>
    <r>
      <t xml:space="preserve">    </t>
    </r>
    <r>
      <rPr>
        <sz val="10"/>
        <rFont val="Arial CE"/>
        <family val="0"/>
      </rPr>
      <t>z toho: Umělecká díla a předměty</t>
    </r>
  </si>
  <si>
    <t>Dlouhodobý finanční majetek</t>
  </si>
  <si>
    <t>DLOUHODOBÝ MAJETEK CELKEM</t>
  </si>
  <si>
    <t>Nově zařazený majetek do používání (v PC)</t>
  </si>
  <si>
    <t>Zůstatková cena vyřazeného majetku</t>
  </si>
  <si>
    <t>Změna stavu majetku</t>
  </si>
  <si>
    <t>ostatní*</t>
  </si>
  <si>
    <t>* uveďte v komentáři</t>
  </si>
  <si>
    <t>Celková výše uznatelných nákladů (způsobilých výdajů) projektu</t>
  </si>
  <si>
    <t>Podíl finanční pomoci na celkových uznatelných nákladech (způsobilých výdajích)</t>
  </si>
  <si>
    <t>Programovací období</t>
  </si>
  <si>
    <t>Finanční vyjádření dopadu do rozpočtu PO vyplývající ze smluvních závazků po ukončení projektu (tzv. udržitelnost projektu)</t>
  </si>
  <si>
    <r>
      <t>Pozemky 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</si>
  <si>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Stavby (počet nemovitostí)</t>
  </si>
  <si>
    <r>
      <t xml:space="preserve">    z toho: </t>
    </r>
    <r>
      <rPr>
        <i/>
        <sz val="10"/>
        <rFont val="Arial"/>
        <family val="2"/>
      </rPr>
      <t xml:space="preserve">Kulturní památky </t>
    </r>
  </si>
  <si>
    <t>Rozdíl mezi bank. účtem FKSP a fondem FKSP celkem</t>
  </si>
  <si>
    <t xml:space="preserve">Nemovitosti v PO ZK </t>
  </si>
  <si>
    <t>Tab.č. 18</t>
  </si>
  <si>
    <t>Vyřazený majetek              (v PC)</t>
  </si>
  <si>
    <r>
      <t xml:space="preserve">               </t>
    </r>
    <r>
      <rPr>
        <sz val="10"/>
        <rFont val="Arial CE"/>
        <family val="0"/>
      </rPr>
      <t>Pozemky</t>
    </r>
  </si>
  <si>
    <r>
      <t xml:space="preserve">               </t>
    </r>
    <r>
      <rPr>
        <sz val="10"/>
        <rFont val="Arial CE"/>
        <family val="0"/>
      </rPr>
      <t>Stavby</t>
    </r>
  </si>
  <si>
    <r>
      <t xml:space="preserve">               </t>
    </r>
    <r>
      <rPr>
        <sz val="10"/>
        <rFont val="Arial CE"/>
        <family val="0"/>
      </rPr>
      <t>Samostatné movité věci a soubory movitých věcí</t>
    </r>
  </si>
  <si>
    <r>
      <t xml:space="preserve">               </t>
    </r>
    <r>
      <rPr>
        <sz val="10"/>
        <rFont val="Arial CE"/>
        <family val="0"/>
      </rPr>
      <t>Drobný dlouhodobý hmotný majetek</t>
    </r>
  </si>
  <si>
    <t>Odepsáno se souhlasem zřizovatele</t>
  </si>
  <si>
    <t>z toho
účelově poskytnuté prostředky</t>
  </si>
  <si>
    <t>Odepsáno v souladu se zřizovací listinou</t>
  </si>
  <si>
    <t>Závazně stanovené ukazatele pro rok 2009</t>
  </si>
  <si>
    <t>Schválený rozpočet 2009</t>
  </si>
  <si>
    <t>Poskytnuto</t>
  </si>
  <si>
    <t>Rozdíl *</t>
  </si>
  <si>
    <t>Poskytnuté příspěvky na provoz a dotace pro PO celkem</t>
  </si>
  <si>
    <t xml:space="preserve">Příspěvek na provoz od zřizovatele </t>
  </si>
  <si>
    <t xml:space="preserve">z toho: </t>
  </si>
  <si>
    <t>Zařízení pěstounské péče</t>
  </si>
  <si>
    <t>Účelové dotace ze SR celkem</t>
  </si>
  <si>
    <t>z toho:</t>
  </si>
  <si>
    <t>Účel. dotace z FM EHP/Norsko ÚZ 9910</t>
  </si>
  <si>
    <t>Investiční dotace zřizovatele</t>
  </si>
  <si>
    <t>Odvod z investičního fondu</t>
  </si>
  <si>
    <t>ISPROFIN</t>
  </si>
  <si>
    <t>Investiční dotace z FM EHP/Norsko</t>
  </si>
  <si>
    <t>Závazný objem prostředků na platy a OON</t>
  </si>
  <si>
    <t>Závazný objem ostatních osobních nákladů</t>
  </si>
  <si>
    <t>z toho účelově:</t>
  </si>
  <si>
    <t>…</t>
  </si>
  <si>
    <t>Závazný objem prostředků na platy</t>
  </si>
  <si>
    <t>Úřady práce ÚZ 13 101</t>
  </si>
  <si>
    <t>SROP</t>
  </si>
  <si>
    <t>Účelové dotace ze státního rozpočtu - mimo rozpočet ZK</t>
  </si>
  <si>
    <t>Účelová dotace ze SR (mimo rozpočet ZK) celkem</t>
  </si>
  <si>
    <t>Dotace ze SR poskytovatelům soc. služeb (MPSV) ÚZ 13 305 - fin. tok přes účet KÚ</t>
  </si>
  <si>
    <t>Účel. dotace ze SR (ÚP) ÚZ 13101 - fin. tok mimo účet ZK</t>
  </si>
  <si>
    <t>* přečerpání (+); nedočerpání(-)</t>
  </si>
  <si>
    <t>Upravený rozpočet 
k 31.12.2009</t>
  </si>
  <si>
    <t>Skutečnost 
k 31.12.2009</t>
  </si>
  <si>
    <t>Účel. dotace z ROP</t>
  </si>
  <si>
    <t>Poskytování sociálních služeb</t>
  </si>
  <si>
    <t>Investiční dotace z ROP</t>
  </si>
  <si>
    <t>Tab. č. 1</t>
  </si>
  <si>
    <t xml:space="preserve">Přehled projektů z EU (EHP/Norsko) příspěvkové organizace </t>
  </si>
  <si>
    <t xml:space="preserve"> - ze zlepšeného výsledku hospodaření
   v následujícím roce</t>
  </si>
  <si>
    <t xml:space="preserve">Odvětví: </t>
  </si>
  <si>
    <t>Tab. č.6</t>
  </si>
  <si>
    <t xml:space="preserve">Název organizace: </t>
  </si>
  <si>
    <t>Uprav. rozp.</t>
  </si>
  <si>
    <t>Skutečnost dle zdrojů krytí v Kč</t>
  </si>
  <si>
    <t xml:space="preserve">  NÁZEV  POLOŽKY</t>
  </si>
  <si>
    <t xml:space="preserve">Provozní </t>
  </si>
  <si>
    <t>Vlastní</t>
  </si>
  <si>
    <t xml:space="preserve">Investiční </t>
  </si>
  <si>
    <t>prostředky</t>
  </si>
  <si>
    <t>zdroje</t>
  </si>
  <si>
    <t>fond</t>
  </si>
  <si>
    <r>
      <t xml:space="preserve">Opravy nem. majetku </t>
    </r>
    <r>
      <rPr>
        <sz val="10"/>
        <rFont val="Arial"/>
        <family val="2"/>
      </rPr>
      <t>(nad 500 tis. Kč)</t>
    </r>
  </si>
  <si>
    <t>Drobná údržba a malování</t>
  </si>
  <si>
    <t>Opravy strojů a zařízení</t>
  </si>
  <si>
    <t>Opravy provedené mimo rozpočet</t>
  </si>
  <si>
    <t xml:space="preserve">  CELKEM   </t>
  </si>
  <si>
    <r>
      <t xml:space="preserve">Poznámka : </t>
    </r>
    <r>
      <rPr>
        <sz val="8"/>
        <rFont val="Arial"/>
        <family val="0"/>
      </rPr>
      <t>•</t>
    </r>
    <r>
      <rPr>
        <sz val="8"/>
        <rFont val="Arial"/>
        <family val="2"/>
      </rPr>
      <t xml:space="preserve"> Rozpočet i skutečnost musí korespondovat se stavem účtu  511 - opravy a udržování (hlavní činnost)</t>
    </r>
  </si>
  <si>
    <t>Tab.č.21</t>
  </si>
  <si>
    <r>
      <t xml:space="preserve">Neinvestiční náklady na žáka          </t>
    </r>
    <r>
      <rPr>
        <b/>
        <sz val="10"/>
        <rFont val="Arial"/>
        <family val="2"/>
      </rPr>
      <t xml:space="preserve"> </t>
    </r>
  </si>
  <si>
    <t>Sumář</t>
  </si>
  <si>
    <t>náklady celkem</t>
  </si>
  <si>
    <t>% nárůstu</t>
  </si>
  <si>
    <t>Nárůst v tis. Kč</t>
  </si>
  <si>
    <t>přímé</t>
  </si>
  <si>
    <t>provozní</t>
  </si>
  <si>
    <t>Přepočtený počet žáků</t>
  </si>
  <si>
    <t>Náklady na žáka v Kč</t>
  </si>
  <si>
    <t>Celkové náklady</t>
  </si>
  <si>
    <t>Pokryto dotací</t>
  </si>
  <si>
    <t>Kryto vlastními výnosy</t>
  </si>
  <si>
    <t>Paragraf:</t>
  </si>
  <si>
    <t xml:space="preserve">Datum:   </t>
  </si>
  <si>
    <t>Rezervní fond tvořený ze zlepšeného VH (413)</t>
  </si>
  <si>
    <t>Rezervní fond z ostatních titulů (414)</t>
  </si>
  <si>
    <t xml:space="preserve">sloupec 3 = příděl ze zlepšeného hospodářského výsledku roku, za který se provádí finanční vypořádání </t>
  </si>
  <si>
    <t>Tab. č.15</t>
  </si>
  <si>
    <t>Rezervní fond (413)</t>
  </si>
  <si>
    <t>Rezervní fond (414)</t>
  </si>
  <si>
    <t>241 010X  - provozní prostředky (běžné výdaje)</t>
  </si>
  <si>
    <t>241 0300  - prostředky fondu odměn</t>
  </si>
  <si>
    <t>241 0210  - prostředky rezervního fondu ze zlepš. VH (413)</t>
  </si>
  <si>
    <t>241 0220  - prostředky rezervního fondu z ost. titulů (414)</t>
  </si>
  <si>
    <t xml:space="preserve">241 040X,050X(ŘSZK) - prostředky investičního fondu </t>
  </si>
  <si>
    <t>241 0…    - prostředky …</t>
  </si>
  <si>
    <t>241 090X  - doplňková činnost</t>
  </si>
  <si>
    <t>účet 244</t>
  </si>
  <si>
    <t xml:space="preserve">Vyhotovil: </t>
  </si>
  <si>
    <t>Tab. č. 12</t>
  </si>
  <si>
    <t>Krátkodobé pohledávky</t>
  </si>
  <si>
    <t>Dlouhodobé pohledávky</t>
  </si>
  <si>
    <t>Celkem dl.pohl.</t>
  </si>
  <si>
    <t>Podrobné materiály k nedobytným pohledávkám neposílejte - budete případně požádáni. Do sloupce "ostatní" uvádějte např. promlčené pohledávky, nevymáhané, nedoložené-převzaté…</t>
  </si>
  <si>
    <t>Uveďte rozpis odepsaných pohledávek v uvedeném členění dle jednotlivých účtů; uveďte komentář k odepsaným nedobytným pohledávkám ("Poznámka")</t>
  </si>
  <si>
    <t>Celkový součet odepsaných pohledávek musí souhlasit na účet 557 (Náklady z odepsaných pohledávek)</t>
  </si>
  <si>
    <t>Tab. č. 16</t>
  </si>
  <si>
    <t>Krátkodobé závazky</t>
  </si>
  <si>
    <t>Celkem kr.závaz.</t>
  </si>
  <si>
    <t>Dlouhodobé závazky</t>
  </si>
  <si>
    <t>Celkem dl.závaz.</t>
  </si>
  <si>
    <t>Tab. č. 17</t>
  </si>
  <si>
    <t>Dofinancování uznatelných nákladů (výdajů) projektu z rozpočtu PO</t>
  </si>
  <si>
    <t>Neuznatelné (nezpůsobilé) náklady (výdaje) projektu</t>
  </si>
  <si>
    <t>Dofinancování  uznatelných nákladů (výdajů) projektu z rozpočtu PO</t>
  </si>
  <si>
    <t>Uznatelné náklady (výdaje) projektu v r.2010</t>
  </si>
  <si>
    <t>Částka požadována k proplacení v r. 2010</t>
  </si>
  <si>
    <t>Schválená částka k proplacení v r. 2010</t>
  </si>
  <si>
    <t>Poskytnutá finanční pomoc skutečnost 2010</t>
  </si>
  <si>
    <t>Kumul. dofinancování  uznatelných nákladů (výdajů) projektu z rozpočtu PO</t>
  </si>
  <si>
    <t>Kumul. neuznatelných (nezpůsobilých) nákladů (výdajů) projektu</t>
  </si>
  <si>
    <t>v Kč (na 2 des.místa)</t>
  </si>
  <si>
    <t>Název akce, číslo IZ:</t>
  </si>
  <si>
    <t>NFV - příjem</t>
  </si>
  <si>
    <t>NFV - vráceno</t>
  </si>
  <si>
    <t>Tab. č. 19</t>
  </si>
  <si>
    <t>(= účet 603)</t>
  </si>
  <si>
    <t>(= účet 518 070X)</t>
  </si>
  <si>
    <t>Tab. č. 20</t>
  </si>
  <si>
    <t>Tab. č. 13</t>
  </si>
  <si>
    <t>Rok 2010</t>
  </si>
  <si>
    <t>Tab. č. 14</t>
  </si>
  <si>
    <t>Vyhodnocení doplňkové činnosti podle jednotlivých činností za rok 2011</t>
  </si>
  <si>
    <t>Částky náklady celkem, výnosy celkem a výsledek hospodaření celkem musí souhlasit na výkaz zisku a ztráty k 31.12.2011</t>
  </si>
  <si>
    <t>Přehled oprav a údržby k 31. 12. 2011</t>
  </si>
  <si>
    <t>Tvorba a čerpání fondů v roce 2011</t>
  </si>
  <si>
    <t>Stav k 31. 12. 2010</t>
  </si>
  <si>
    <t>Tvorba v r. 2011</t>
  </si>
  <si>
    <t>Čerpání v r. 2011</t>
  </si>
  <si>
    <t>Stav k 31.12.2011</t>
  </si>
  <si>
    <t>Stav finančních prostředků na bankovních účtech k 31.12.2011</t>
  </si>
  <si>
    <t>Rozdíly mezi bank. účtem FKSP a fondem FKSP k 31.12.2011</t>
  </si>
  <si>
    <t>Stav bankovního účtu FKSP k 31.12.2011</t>
  </si>
  <si>
    <t>Stav fondu FKSP k 31.12.2011</t>
  </si>
  <si>
    <t>Přehled pohledávek organizace k 31.12.2011</t>
  </si>
  <si>
    <t>Číslo účtu a částka ve sloupci "Stav" musí souhlasit na rozvahu k 31.12.2011, položka B.II. řádek 1-28 (krátkodobé pohledávky), položka A.IV. řádek 1-6 (dlouhodobé pohledávky); celková částka se musí rovnat řádku B.II. (krátk.), A.IV. (dlouh.), sloupec netto rozvahy.</t>
  </si>
  <si>
    <t>Přehled odepsaných nedobytných pohledávek organizace k 31.12.2011</t>
  </si>
  <si>
    <t>Odepsáno celkem
k 31.12.2011</t>
  </si>
  <si>
    <t>Odpis nedobytných pohledávek proúčtovaných k 31.12.2011</t>
  </si>
  <si>
    <t>Stav 
k 31.12.2011</t>
  </si>
  <si>
    <t>Nedobytné pohledávky k 31.12.2011</t>
  </si>
  <si>
    <t>Přehled závazků organizace k 31.12.2011</t>
  </si>
  <si>
    <t>Číslo účtu a částka ve sloupci "Stav" musí souhlasit na rozvahu k 31.12.2011, položka D.IV. řádek 1-34 (krátkodobé závazky), položka D.III. řádek 1-9 (dlouhodobé závazky); celková částka se musí rovnat řádku D.IV. (krátk.), D.III. (dlouh.).</t>
  </si>
  <si>
    <t>Celkem k 31.12.2011 před zdaněním</t>
  </si>
  <si>
    <t>Celkem k 31.12.2011, po zdanění</t>
  </si>
  <si>
    <t>Stav 
k 1.1. 2011</t>
  </si>
  <si>
    <t>Příděl ze 
zlepšeného
výsledku hospodaření
roku 2011</t>
  </si>
  <si>
    <t>Uznatelné náklady (výdaje) projektu v r.2011</t>
  </si>
  <si>
    <t>Částka požadována k proplacení v r. 2011</t>
  </si>
  <si>
    <t>Schválená částka k proplacení v r. 2011</t>
  </si>
  <si>
    <t>Kumul. částka požadována k proplacení do r.2011</t>
  </si>
  <si>
    <t>Kumul. schválená částka k proplacení do r.2011</t>
  </si>
  <si>
    <t>Kumulovaná poskytnutá finanční pomoc skutečnost do r.2011</t>
  </si>
  <si>
    <t>Poskytnutá finanční pomoc skutečnost 2011</t>
  </si>
  <si>
    <t>Přehled akcí roku 2011 v objemu nad 500 tis. Kč bez DPH</t>
  </si>
  <si>
    <t>Přehled o pohybu dlouhodobého majetku od 1.1.2011 do 31.12.2011</t>
  </si>
  <si>
    <t>Přehled o množství nemovitého majetku k 31.12.2011</t>
  </si>
  <si>
    <t>Přehled příjmů z krátkodobých pronájmů za rok 2011</t>
  </si>
  <si>
    <t>Přehled příjmů z dlouhodobých pronájmů za rok 2011</t>
  </si>
  <si>
    <t>celkem příjmy z nájemného a služeb za rok 2011 (v Kč)</t>
  </si>
  <si>
    <t>Přehled výdajů na krátkodobé nájmy za rok 2011</t>
  </si>
  <si>
    <t>Přehled výdajů na dlouhodobé nájmy za rok 2011</t>
  </si>
  <si>
    <t>celkem výdaje ná nájemné a služby za rok 2011 (v Kč)</t>
  </si>
  <si>
    <t>Přehled o provedených kontrolách v PO v roce 2011</t>
  </si>
  <si>
    <t>Kontroly výkonu činností provedené Zlínským krajem v r. 2011</t>
  </si>
  <si>
    <t>Kontroly hospodaření provedené Zlínským krajem v r. 2011</t>
  </si>
  <si>
    <t>Další kontroly provedené jinými kontrolními orgány v r. 2011</t>
  </si>
  <si>
    <t>Rok 2011</t>
  </si>
  <si>
    <t>Kumul. uznatelné náklady (výdaje) projektu do r.2008</t>
  </si>
  <si>
    <t>Kumul. částka požadována k proplacení do r.2008</t>
  </si>
  <si>
    <t>Kumul. schválená částka k proplacení do r.2008</t>
  </si>
  <si>
    <t>Kumul. poskytnutá finanční pomoc skutečnost do r.2008</t>
  </si>
  <si>
    <t>Uznatelné náklady (výdaje) projektu v r.2009</t>
  </si>
  <si>
    <t>Částka požadována k proplacení v r. 2009</t>
  </si>
  <si>
    <t>Schválená částka k proplacení v r. 2009</t>
  </si>
  <si>
    <t>Poskytnutá finanční pomoc skutečnost 2009</t>
  </si>
  <si>
    <t>Kumul. uznatelné náklady (výdaje) projektu 
DO ROKU 2011</t>
  </si>
  <si>
    <t>Rozpočtované uznatelné náklady (výdaje) projektu v r. 2012 - 2016</t>
  </si>
  <si>
    <t>Rozpočet 2011 - 2016</t>
  </si>
  <si>
    <t>Rozpočtované neuznatelné (nezpůsobilé) náklady (výdaje) projektu</t>
  </si>
  <si>
    <t>Celkem projekt - uznatelné náklady</t>
  </si>
  <si>
    <t>Neuznatelné (nezpůsobilé) náklady (výdaje)</t>
  </si>
  <si>
    <t>Upravený rozpočet akce */</t>
  </si>
  <si>
    <t>Skutečně vynaložené náklady **/</t>
  </si>
  <si>
    <t>do 2010</t>
  </si>
  <si>
    <t>od 2013</t>
  </si>
  <si>
    <t>IZ</t>
  </si>
  <si>
    <t>Skutečnost</t>
  </si>
  <si>
    <t>Sloupec</t>
  </si>
  <si>
    <t>odpisy - výdej (čerpání IF)</t>
  </si>
  <si>
    <t>odpisy - příjem (tvorba IF)</t>
  </si>
  <si>
    <t>provozní prostř. PO - výdej</t>
  </si>
  <si>
    <t>provozní prostř. PO - příjem</t>
  </si>
  <si>
    <t>dotace zřizovatele - INV</t>
  </si>
  <si>
    <t>dotace SR - INV</t>
  </si>
  <si>
    <t>dotace SR - NIV</t>
  </si>
  <si>
    <t>ŘSZK - dotace, NFV ze státních fondů (SFDI) - příjem</t>
  </si>
  <si>
    <t>ŘSZK - dotace, NFV ze státních fondů (SFDI) - výdej</t>
  </si>
  <si>
    <t>dotace EU - INV
(ROP,Norské fondy,OPŽP)</t>
  </si>
  <si>
    <t>dotace EU - NIV (ROP,Norské fondy,OPŽP)</t>
  </si>
  <si>
    <t>ostatní - obce apod.</t>
  </si>
  <si>
    <t>Vyplývající změny oproti rozpočtu akce:</t>
  </si>
  <si>
    <t xml:space="preserve">Příloha č. 1a </t>
  </si>
  <si>
    <r>
      <t xml:space="preserve">Organizace: </t>
    </r>
    <r>
      <rPr>
        <b/>
        <sz val="12"/>
        <rFont val="Arial CE"/>
        <family val="0"/>
      </rPr>
      <t>Střední škola informatiky, elektrotechniky a řemesel Rožnov p.R.</t>
    </r>
  </si>
  <si>
    <r>
      <t xml:space="preserve">Část A. Finanční vypořádání dotací poskytnutých ze státního rozpočtu  </t>
    </r>
  </si>
  <si>
    <t xml:space="preserve"> s výjimkou dotací na projekty spolufinancované z rozpočtu Evropské unie a z prostředků finančních mechanismů </t>
  </si>
  <si>
    <t>v Kč na dvě desetinná místa</t>
  </si>
  <si>
    <t>účelový
znak</t>
  </si>
  <si>
    <t xml:space="preserve">Poskytnuto
k 31.12.2011      </t>
  </si>
  <si>
    <t>Vráceno 
v průběhu roku
na
účet
poskytovatele</t>
  </si>
  <si>
    <t>Skutečně
použito 
k 31.12.2011</t>
  </si>
  <si>
    <t xml:space="preserve">Vratka dotací
a návratných 
finančních 
výpomocí
při finančním 
vypořádání
</t>
  </si>
  <si>
    <t>b</t>
  </si>
  <si>
    <t>4 =  1- 2 - 3</t>
  </si>
  <si>
    <t>A.1. Neinvestiční dotace celkem</t>
  </si>
  <si>
    <t>v tom:</t>
  </si>
  <si>
    <t>Financování dělených hodin pilotním gymnáziím zapojeným do projektu Pilot G Tvorba a ověřování pilotních ŠVP ve vybraných gymnáziích</t>
  </si>
  <si>
    <t>Hustota a specifika</t>
  </si>
  <si>
    <t>Školní potřeby pro žáky 1. ročníku základního vzdělávání</t>
  </si>
  <si>
    <t>Rozvojový program na podporu škol, které realizují inkluzivní vzdělávání a vzdělávání dětí se sociokulturním znevýhodněním</t>
  </si>
  <si>
    <t>Vybavení škol pomůckami kompenzačního a rehabilitačního charakteru</t>
  </si>
  <si>
    <t xml:space="preserve">Posílení platové úrovně pedagogických pracovníků s vysokoškolským vzděláním, kteří splňují odbornou kvalifikaci podle zákona č. 563/2004 </t>
  </si>
  <si>
    <t>Částečná kompenzace výdajů vzniklých při realizaci společné maturitní zkoušky</t>
  </si>
  <si>
    <t>Podpora organizace a ukončování středního vzdělávání maturitní zkouškou na vybraných školách v podzimním zkušebním období</t>
  </si>
  <si>
    <t>Pokusné ověřování integrativního a inkluzivního modelu škol</t>
  </si>
  <si>
    <t>Program sociální prevence a prevence kriminality</t>
  </si>
  <si>
    <t>Dotace pro soukromé školy</t>
  </si>
  <si>
    <t>Projekty romské komunity</t>
  </si>
  <si>
    <t>Program protidrogové politiky</t>
  </si>
  <si>
    <t>Soutěže</t>
  </si>
  <si>
    <t>Asistenti pedagogů v soukromých a církevních speciálních školách</t>
  </si>
  <si>
    <t>Podpora odborného vzdělávání</t>
  </si>
  <si>
    <t>Program podpory vzdělávání národnostních menšin</t>
  </si>
  <si>
    <t>Přímé náklady na vzdělávání</t>
  </si>
  <si>
    <t>Přímé náklady na vzdělávání - sportovní gymnázia</t>
  </si>
  <si>
    <t>Program Sokrates</t>
  </si>
  <si>
    <t>Bezplatná příprava dětí azylantů, účastníků řízení o azyl a dětí osob se státní příslušností jiného členského státu EU k začlenění do základního vzdělávání</t>
  </si>
  <si>
    <t xml:space="preserve">Asistenti pedagogů pro děti, žáky a studenty se sociálním znevýhodněním </t>
  </si>
  <si>
    <t>A.2. Investiční dotace celkem</t>
  </si>
  <si>
    <t>A.3. Dotace celkem
    (A.1.+ A.2.)</t>
  </si>
  <si>
    <t>V tabulce neměňte formátování ani počet řádků !!!</t>
  </si>
  <si>
    <t>ve sloupci b) jednotlivým titulem se rozumí účel stanovený v rozhodnutí, event. v dohodě nebo smlouvě o poskytnutí dotace</t>
  </si>
  <si>
    <t>sloupec 1 - uvádí se výše dotace převedené poskytovatelem na účet příjemce do 31.12.2011</t>
  </si>
  <si>
    <t>sloupec 2 - vyplňuje se, pokud příjemce provedl vratku dotace, případně její části již v průběhu roku, za který se provádí finanční vypořádání, zpět na účet KÚ</t>
  </si>
  <si>
    <t>sloupec 3 - uvádí se výše skutečně použitých prostředků příjemcem z poskytnuté dotace k 31.12.2011</t>
  </si>
  <si>
    <t>sloupec 4 - uvádí se vratka dotace při finančním vypořádání; rovná se sloupec 1 minus sloupec 2 minus sloupec 3</t>
  </si>
  <si>
    <t>Sestavil:</t>
  </si>
  <si>
    <t>Bc. Jana Majerovová</t>
  </si>
  <si>
    <t>Kontroloval:</t>
  </si>
  <si>
    <t>Mgr. Miroslav Trefil</t>
  </si>
  <si>
    <t>Datum a podpis:</t>
  </si>
  <si>
    <t xml:space="preserve">                     24.1.2012</t>
  </si>
  <si>
    <t>Telefon:</t>
  </si>
  <si>
    <t>E-mail:</t>
  </si>
  <si>
    <t>jana.majerovova@roznovskastredni.cz</t>
  </si>
  <si>
    <t>Příloha č.1b</t>
  </si>
  <si>
    <t>Organizace:</t>
  </si>
  <si>
    <t>Střední škola informatiky, elektrotechniky a řemesel Rožnov pod Radhoštěm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</si>
  <si>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</si>
  <si>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t xml:space="preserve">a z prostředků finančních mechanismů </t>
  </si>
  <si>
    <t>Poskytnuto 
celkem
k 31.12. 2011</t>
  </si>
  <si>
    <t>Čerpáno
celkem
k 31.12. 2011</t>
  </si>
  <si>
    <t>Použito
celkem
k 31.12. 2011</t>
  </si>
  <si>
    <t xml:space="preserve">Vratka dotace
při finančním 
vypořádání </t>
  </si>
  <si>
    <t>4 = 2 - 3</t>
  </si>
  <si>
    <t>B 1. Neinvestiční dotace celkem</t>
  </si>
  <si>
    <t xml:space="preserve">v tom: </t>
  </si>
  <si>
    <t>BEZ OBSAHOVÉ NÁPLNĚ</t>
  </si>
  <si>
    <r>
      <t>B.2.  Investiční dotace</t>
    </r>
    <r>
      <rPr>
        <sz val="10"/>
        <rFont val="Arial CE"/>
        <family val="2"/>
      </rPr>
      <t xml:space="preserve"> celkem</t>
    </r>
  </si>
  <si>
    <t>B.3. Dotace celkem (B .1. + B.2.)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</si>
  <si>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</si>
  <si>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</t>
    </r>
    <r>
      <rPr>
        <sz val="9"/>
        <rFont val="Arial CE"/>
        <family val="2"/>
      </rPr>
      <t xml:space="preserve"> </t>
    </r>
  </si>
  <si>
    <t>sloupec 3 - uvádí se celkový objem skutečně použitých prostředků příjemcem z poskytnutých dotací k 31.12. 2011</t>
  </si>
  <si>
    <t xml:space="preserve">sloupec 4 - uvádí se výše případné vratky dotace při finančním vypořádání; rovná se sloupec 2 minus sloupec 3 </t>
  </si>
  <si>
    <t>Ing. Anna Zejdová</t>
  </si>
  <si>
    <t xml:space="preserve">Datum a podpis:  </t>
  </si>
  <si>
    <t>anna.zejdova@roznovskastredni.cz</t>
  </si>
  <si>
    <t>Krajský úřad, Tř. T. Bati 21, 761 90 Zlín</t>
  </si>
  <si>
    <t xml:space="preserve">název zařízení:   </t>
  </si>
  <si>
    <t>IČ:  843474</t>
  </si>
  <si>
    <r>
      <t xml:space="preserve">Úprava závazných ukazatelů rozpočtu roku 2011 </t>
    </r>
    <r>
      <rPr>
        <b/>
        <sz val="11"/>
        <color indexed="8"/>
        <rFont val="Calibri"/>
        <family val="2"/>
      </rPr>
      <t>- č. 4</t>
    </r>
  </si>
  <si>
    <t>Ukazatelé</t>
  </si>
  <si>
    <t>Platy
pedagogů</t>
  </si>
  <si>
    <t>OON
pedagogů</t>
  </si>
  <si>
    <t>Platy
nepedagogů</t>
  </si>
  <si>
    <t>OON
nepedagogů</t>
  </si>
  <si>
    <t>ONIV přímé</t>
  </si>
  <si>
    <t>ONIV provozní</t>
  </si>
  <si>
    <t>NIV ostatní</t>
  </si>
  <si>
    <t>NIV celkem</t>
  </si>
  <si>
    <t>Investice</t>
  </si>
  <si>
    <t>Limit počtu zaměstnanců</t>
  </si>
  <si>
    <t>v tom: § 3122 -  SOŠ</t>
  </si>
  <si>
    <t xml:space="preserve">          § 3142 -  ŠJ SŠ</t>
  </si>
  <si>
    <t xml:space="preserve">          § 3147 -  DM</t>
  </si>
  <si>
    <t xml:space="preserve">stipendia </t>
  </si>
  <si>
    <t>Závazné ukazatele rozpočtu po změně:</t>
  </si>
  <si>
    <t>Limit počtu
zaměstnanců</t>
  </si>
  <si>
    <t xml:space="preserve">          § 3123 -  SOU a OU</t>
  </si>
  <si>
    <t>na psychology - UZ 33036</t>
  </si>
  <si>
    <t>pedagogové VŠ - UZ 33027</t>
  </si>
  <si>
    <t>podpora maturit - UZ 33034</t>
  </si>
  <si>
    <t>Kompenzace výdajů - UZ 33032</t>
  </si>
  <si>
    <t>GG-počát.vzdělávání- UZ 33006</t>
  </si>
  <si>
    <t>_110628_</t>
  </si>
  <si>
    <t>PhDr. Stanislav Minařík</t>
  </si>
  <si>
    <t xml:space="preserve">Mgr. Josef Slovák    </t>
  </si>
  <si>
    <t>vedoucí odboru školství, mládeže a sportu</t>
  </si>
  <si>
    <t xml:space="preserve">člen Rady Zlínského kraje     </t>
  </si>
  <si>
    <t>Krajského úřadu Zlínského kraje</t>
  </si>
  <si>
    <t>Ve Zlíně dne  25. listopadu 2011</t>
  </si>
  <si>
    <t>Zpracoval:  Ing. Luděk Žižlavský</t>
  </si>
  <si>
    <t>převzal:</t>
  </si>
  <si>
    <t>datum</t>
  </si>
  <si>
    <t>podpis</t>
  </si>
  <si>
    <t>Organizace: SŠ inf.,elekt.a řemesel Rožn/R     3209</t>
  </si>
  <si>
    <t>Tab. č. 2a</t>
  </si>
  <si>
    <t>IČ: 843474</t>
  </si>
  <si>
    <t>Přehled o plnění rozpočtu vybraných položek nákladů hlavní činnosti</t>
  </si>
  <si>
    <t>Skutečnost 
k 31. 12.2010</t>
  </si>
  <si>
    <t>Upravený rozpočet 2011</t>
  </si>
  <si>
    <t>Skutečnost 
k 31. 12.2011</t>
  </si>
  <si>
    <t>% plnění rozpočtu 2011</t>
  </si>
  <si>
    <t>% nárůstu
2011/2010</t>
  </si>
  <si>
    <t>PŘÍMÉ NÁKLADY CELKEM</t>
  </si>
  <si>
    <t xml:space="preserve">Mzdové prostředky </t>
  </si>
  <si>
    <t>501. Platy zaměstnanců</t>
  </si>
  <si>
    <t>502. Ostatní platby za provedenou práci</t>
  </si>
  <si>
    <t>Zákonné pojištění a FKSP</t>
  </si>
  <si>
    <t>503. Pov.pojistné plac.zam. (mimo 5038)</t>
  </si>
  <si>
    <t>5342     FKSP</t>
  </si>
  <si>
    <t>Ostatní přímé náklady</t>
  </si>
  <si>
    <t xml:space="preserve">          5135    Učebnice, šk.potř. zdarma</t>
  </si>
  <si>
    <t xml:space="preserve">          5136    Knihy, učeb.pomůcky</t>
  </si>
  <si>
    <t xml:space="preserve">                      z toho : pořízení PC</t>
  </si>
  <si>
    <t xml:space="preserve">          5167    Služby školení a vzdělávání </t>
  </si>
  <si>
    <t xml:space="preserve">          5173    Cestovné, cest.náhrady</t>
  </si>
  <si>
    <t>PROVOZNÍ  NÁKLADY CELKEM</t>
  </si>
  <si>
    <t>5137     Drobný dlouhod.hmotný majetek</t>
  </si>
  <si>
    <t>z toho: vybavení učeben, laboratoří a kabinetů</t>
  </si>
  <si>
    <t xml:space="preserve">              pořízení PC</t>
  </si>
  <si>
    <t>513.      Materiál, materiál na opravy</t>
  </si>
  <si>
    <t xml:space="preserve">515.      Nákup vody,paliv,energie celkem </t>
  </si>
  <si>
    <t>5164,5  Nájemné, nájem za půdu</t>
  </si>
  <si>
    <t>516.      Ostatní služby</t>
  </si>
  <si>
    <t>z toho: úklid a údržba</t>
  </si>
  <si>
    <t xml:space="preserve">             údržba SW</t>
  </si>
  <si>
    <t>5171     Opravy a udrž.(mimo ISPROFIN)</t>
  </si>
  <si>
    <t>9551    Odpisy majetku</t>
  </si>
  <si>
    <t xml:space="preserve">NÁKLADY CELKEM    </t>
  </si>
  <si>
    <t>z toho: NIV ESF(UZ 13404, 33006, 33012, 33019, 33439)</t>
  </si>
  <si>
    <t>Datum:  7.2.2012</t>
  </si>
  <si>
    <t>Vyhotovil:  Fenyková Anna</t>
  </si>
  <si>
    <t>Tab. č. 2b</t>
  </si>
  <si>
    <t>Přehled o plnění rozpočtu vybraných položek výnosů hlavní činnosti</t>
  </si>
  <si>
    <t>VÝNOSY CELKEM</t>
  </si>
  <si>
    <t>Výnosy z vlastních výkonů</t>
  </si>
  <si>
    <t>z toho: výnosy z prodeje služeb</t>
  </si>
  <si>
    <t xml:space="preserve">              produktivní práce žáků</t>
  </si>
  <si>
    <t xml:space="preserve">              stravné</t>
  </si>
  <si>
    <t xml:space="preserve">              poplatky za ubytování</t>
  </si>
  <si>
    <t xml:space="preserve">              příspěvek na úhradu nákl.v ZUŠ</t>
  </si>
  <si>
    <t>Výnosy z pronájmu</t>
  </si>
  <si>
    <t>Čerpání fondů</t>
  </si>
  <si>
    <t>z toho: fond oběžných aktiv, FKSP</t>
  </si>
  <si>
    <t xml:space="preserve">             fond odměn</t>
  </si>
  <si>
    <t xml:space="preserve">             rezervní fond</t>
  </si>
  <si>
    <t xml:space="preserve">             investiční fond</t>
  </si>
  <si>
    <t>Ostatní výnosy</t>
  </si>
  <si>
    <t>Výnosy z nároků na prostředky SR, ÚSC, SF</t>
  </si>
  <si>
    <t xml:space="preserve">              prostředky SR*</t>
  </si>
  <si>
    <t xml:space="preserve">              prostředky ÚSC**</t>
  </si>
  <si>
    <t>*/údaje z finanční rozvahy sloupec Celkem hlavní činnost</t>
  </si>
  <si>
    <t>**/údaje z finanční rozvahy sloupec Celkem hlavní činnost</t>
  </si>
  <si>
    <t>SOŠ</t>
  </si>
  <si>
    <t>Objem mzdových nákladů a jednotliv. složek platu</t>
  </si>
  <si>
    <t xml:space="preserve">k 31.12.2011 - hlavní činnost           </t>
  </si>
  <si>
    <t>Tabulka č. 4</t>
  </si>
  <si>
    <t>č.</t>
  </si>
  <si>
    <t>Schválený</t>
  </si>
  <si>
    <t>Upravený</t>
  </si>
  <si>
    <t>1. - 4.čtvrtletí 2011</t>
  </si>
  <si>
    <t>Čerpání</t>
  </si>
  <si>
    <t>% plnění</t>
  </si>
  <si>
    <t>Nevyčerpáno</t>
  </si>
  <si>
    <t>řádku</t>
  </si>
  <si>
    <t>rozpočet</t>
  </si>
  <si>
    <t>skut./rozpočet</t>
  </si>
  <si>
    <t>k UR za období</t>
  </si>
  <si>
    <t>Mzdové náklady celkem</t>
  </si>
  <si>
    <t>Účelová dotace</t>
  </si>
  <si>
    <t>Ostatní osobní náklady</t>
  </si>
  <si>
    <t>Prostředky na platy</t>
  </si>
  <si>
    <t>platové tarify (ř.0109)</t>
  </si>
  <si>
    <t>náhrady platu (ř.0110)</t>
  </si>
  <si>
    <t>osobní příplatky (ř.0111)</t>
  </si>
  <si>
    <t>odměny (ř.0112)</t>
  </si>
  <si>
    <t>příplatky za vedení (ř.0113)</t>
  </si>
  <si>
    <t>zvláštní příplatky (ř.0114)</t>
  </si>
  <si>
    <t>přespočetné hodiny (ř.0131)</t>
  </si>
  <si>
    <t>platy za přesčasy (ř. 0116)</t>
  </si>
  <si>
    <t>ostatní příplatky (ř.0117)</t>
  </si>
  <si>
    <t>z fondu odměn (ř.0119)</t>
  </si>
  <si>
    <t>z ostatních zdrojů (ř.0120)</t>
  </si>
  <si>
    <t>z ESF (ř.0132)</t>
  </si>
  <si>
    <t>smluvní platy (ř.0134)</t>
  </si>
  <si>
    <t>Počty přep. pracovníků celkem</t>
  </si>
  <si>
    <t>% nemocnosti</t>
  </si>
  <si>
    <t>Tabulka č. 5</t>
  </si>
  <si>
    <t>Stav zaměstnanců a průměrná mzda dle kategorií</t>
  </si>
  <si>
    <t>za 1. - 4.čtvrtletí 2011</t>
  </si>
  <si>
    <t xml:space="preserve">v tis. (platy) </t>
  </si>
  <si>
    <t>Vyplacené</t>
  </si>
  <si>
    <t>Rozdíl</t>
  </si>
  <si>
    <t>Kategorie</t>
  </si>
  <si>
    <t>AU</t>
  </si>
  <si>
    <t>skut.-rozp.</t>
  </si>
  <si>
    <t>(P1-04 k 31.12.)</t>
  </si>
  <si>
    <t>(normativ)</t>
  </si>
  <si>
    <t>(k 30.12.)</t>
  </si>
  <si>
    <t>k 31.12.2011</t>
  </si>
  <si>
    <t>+-</t>
  </si>
  <si>
    <t>Organizace celkem</t>
  </si>
  <si>
    <t>X</t>
  </si>
  <si>
    <t>učitelé (ř. 0313)</t>
  </si>
  <si>
    <t>vychovatelé (ř. 0315)</t>
  </si>
  <si>
    <t>učitelé OV (ř. 0317)</t>
  </si>
  <si>
    <t>ostatní pedagog. (ř. 0353)</t>
  </si>
  <si>
    <t>THP (ř. 0330)</t>
  </si>
  <si>
    <t>provozní pracovníci (ř. 0332)</t>
  </si>
  <si>
    <t>obch.provoz.pracovníci (ř. 0334)</t>
  </si>
  <si>
    <t>ostatní pracovníci (ř. 0338)</t>
  </si>
  <si>
    <t xml:space="preserve">Pozn. Sloupec 1,2,3 - prostředky na platy včetně účelových dotací </t>
  </si>
  <si>
    <t xml:space="preserve">                                         Přepočtený stav zaměstnanců</t>
  </si>
  <si>
    <t xml:space="preserve">                                  Průměr. mzda na 1 zam. v Kč</t>
  </si>
  <si>
    <t>Název organizace: SŠ inf.,elekt.a řemesel Rožn/R  843474</t>
  </si>
  <si>
    <t>Plán tvorby a použití investičního fondu k 12/2011</t>
  </si>
  <si>
    <t>IF schválený</t>
  </si>
  <si>
    <t>UR k 12/2011</t>
  </si>
  <si>
    <t>skutečnost</t>
  </si>
  <si>
    <t>STAV INVESTIČNÍHO FONDU K 1.1.2011</t>
  </si>
  <si>
    <t>2.</t>
  </si>
  <si>
    <t xml:space="preserve">   ZDROJE CELKEM:</t>
  </si>
  <si>
    <t xml:space="preserve">   z toho:</t>
  </si>
  <si>
    <t xml:space="preserve">   * odpisy ze stávajícího hmot. a nehmot. dlouhodobého majetku</t>
  </si>
  <si>
    <t xml:space="preserve">   * odpisy z majetku pořízeného v roce 2011 */</t>
  </si>
  <si>
    <t xml:space="preserve">   * investiční dotace z rozpočtu zřizovatele</t>
  </si>
  <si>
    <t xml:space="preserve">   * převody z rezervního fondu</t>
  </si>
  <si>
    <t xml:space="preserve">   * investiční dary a příspěvky od jiných subjektů</t>
  </si>
  <si>
    <t xml:space="preserve">   * převod zůstatku fondu zanikající PO na nástupnickou PO **/</t>
  </si>
  <si>
    <t xml:space="preserve">   * investiční dotace ze státních fondů (SFDI, SFŽP apod.)</t>
  </si>
  <si>
    <t xml:space="preserve">   * investiční dotace v rámci ROP</t>
  </si>
  <si>
    <t xml:space="preserve">   * investiční dotace z FM EHP/Norsko</t>
  </si>
  <si>
    <t xml:space="preserve">   * ostatní (uveďte jmenovitě)</t>
  </si>
  <si>
    <t>3.</t>
  </si>
  <si>
    <t xml:space="preserve">   POUŽITÍ CELKEM:</t>
  </si>
  <si>
    <t xml:space="preserve">   z toho</t>
  </si>
  <si>
    <t xml:space="preserve">   * stavby</t>
  </si>
  <si>
    <t xml:space="preserve">        v tom:   investiční akce</t>
  </si>
  <si>
    <t xml:space="preserve">                     technické zhodnocení</t>
  </si>
  <si>
    <t xml:space="preserve">   * údržba a opravy majetku</t>
  </si>
  <si>
    <t xml:space="preserve">        v tom:   velké opravy (nad 500 tis. Kč, bez DPH)</t>
  </si>
  <si>
    <t xml:space="preserve">                     běžná údržba a opravy</t>
  </si>
  <si>
    <t xml:space="preserve">   * nákupy pozemků a budov</t>
  </si>
  <si>
    <t xml:space="preserve">   * nákupy ostatního dlouhodob.hmotného a nehmotného majetku</t>
  </si>
  <si>
    <t xml:space="preserve">        v tom:   auta, dopravní technika</t>
  </si>
  <si>
    <t xml:space="preserve">                     informační technologie</t>
  </si>
  <si>
    <t xml:space="preserve">                     stroje a zařízení pro hlavní činnost organizace</t>
  </si>
  <si>
    <t xml:space="preserve">                     ostatní</t>
  </si>
  <si>
    <t xml:space="preserve">   * snížení fondu na základě vyhlášky 410/2009 Sb.</t>
  </si>
  <si>
    <t xml:space="preserve">   * odvod do rozpočtu zřizovatele</t>
  </si>
  <si>
    <t xml:space="preserve">   * vrácení poskytnuté nevyčerpané dotace zřizovateli</t>
  </si>
  <si>
    <r>
      <t xml:space="preserve">   * převod zůstatku fondu na zřizovatele při ukončení činnosti PO </t>
    </r>
    <r>
      <rPr>
        <i/>
        <sz val="10"/>
        <rFont val="Arial"/>
        <family val="2"/>
      </rPr>
      <t>***/</t>
    </r>
  </si>
  <si>
    <t xml:space="preserve">   * umělecká díla a předměty</t>
  </si>
  <si>
    <t xml:space="preserve">   * ostatní</t>
  </si>
  <si>
    <t>4.</t>
  </si>
  <si>
    <t xml:space="preserve">          (ř.4 = ř.1 + ř.2 - ř.3)</t>
  </si>
  <si>
    <t>Poznámka: * Podrobný rozpis jednotlivých akcí uveďte v příloze</t>
  </si>
  <si>
    <t xml:space="preserve">          */ Odpisy z nově pořízeného majetku bude možné použít v daném roce pouze v mimořádných případech</t>
  </si>
  <si>
    <t xml:space="preserve">          **/ Převod zůstatku investičního fondu zanikající PO (v návaznosti na rozhodnutí zřizovatele o sloučení příspěvkových organizací</t>
  </si>
  <si>
    <t xml:space="preserve">             v souladu s § 27, odst 3 zák. č. 250/2000 Sb., dle kterého přecházejí práva a závazky na nové anebo přejímající organizace)</t>
  </si>
  <si>
    <t xml:space="preserve">          ***/ Převod zůstatku investičního fondu (v rámci vypořádání výsledku hospodaření a předání majetku, práv a závazků na zřizovatele</t>
  </si>
  <si>
    <t xml:space="preserve">               v souladu s § 27, odst. 3 zák. č. 250/2000 Sb. a § 17, odst. 1, písm. d) zák. č. 563/1991 Sb.)</t>
  </si>
  <si>
    <t>Datum:  1.2.2012</t>
  </si>
  <si>
    <t>Vypracoval:  Fenyková Anna</t>
  </si>
  <si>
    <t>ředitel školy</t>
  </si>
  <si>
    <t>Kontr.:  Ing. Zejdová</t>
  </si>
  <si>
    <t xml:space="preserve">Odvětví:  </t>
  </si>
  <si>
    <t>Příloha k použití investičního fondu k 12/2011</t>
  </si>
  <si>
    <t>SR 2011</t>
  </si>
  <si>
    <t>změna č. 1</t>
  </si>
  <si>
    <t>UR k</t>
  </si>
  <si>
    <t>skut. k 12/2011</t>
  </si>
  <si>
    <t>datum pořízení</t>
  </si>
  <si>
    <t>(skut.čerpání)</t>
  </si>
  <si>
    <t>POUŽITÍ CELKEM:</t>
  </si>
  <si>
    <t>*stavby</t>
  </si>
  <si>
    <t>- investiční akce</t>
  </si>
  <si>
    <t>- technické zhodnocení</t>
  </si>
  <si>
    <t xml:space="preserve">   32090600 Výměna stávající elektroinstalace a internet.rozvod IP 600/</t>
  </si>
  <si>
    <t>31.8.2011</t>
  </si>
  <si>
    <t xml:space="preserve">   32090607 Opatření úspor energie IZ 607/3/150/242/07/09</t>
  </si>
  <si>
    <t>31.12.2011</t>
  </si>
  <si>
    <t xml:space="preserve">   932091101 Vybudování protipož.přepážek a doplnění hydrantů</t>
  </si>
  <si>
    <t>*údržba a opravy majetku</t>
  </si>
  <si>
    <t>- velké opravy (nad 500 tis. Kč, bez DPH)</t>
  </si>
  <si>
    <t>- běžná údržba a opravy</t>
  </si>
  <si>
    <t>*nákupy pozemků a budov</t>
  </si>
  <si>
    <t>*nákupy ostatního dlouhodob. hmotného a nehmotného majetku</t>
  </si>
  <si>
    <t>- auta, dopravní technika</t>
  </si>
  <si>
    <t>- informační technologie</t>
  </si>
  <si>
    <t>- stroje a zařízení pro hlavní činnost organizace</t>
  </si>
  <si>
    <t>- ostatní</t>
  </si>
  <si>
    <t>*snížení fondu na zákl. vyhl. 410/2009 Sb.</t>
  </si>
  <si>
    <t>*odvod do rozpočtu zřizovatele</t>
  </si>
  <si>
    <t>*vrácení poskytnuté nevyčerpané dotace zřizovateli</t>
  </si>
  <si>
    <t>*převod zůstatku fondu na zřizovatele při ukončení činnosti PO */</t>
  </si>
  <si>
    <t>*umělecká díla a předměty</t>
  </si>
  <si>
    <t>*ostatní</t>
  </si>
  <si>
    <t>Poznámka: */ Převod zůstatku investičního fondu (v rámci vypořádání výsledku hospodaření a předání majetku, práv a závazků na zřizovatele v souladu s § 27, odst. 3 zák. č. 250/2000 Sb. a § 17, odst. 1, písm. d) zák. č. 563/1991 Sb.)</t>
  </si>
  <si>
    <t>Kontr. Ing. Zejdová</t>
  </si>
  <si>
    <t>Název organizace: SŠ inf.,elekt.a řemesel Rožn/R     3209</t>
  </si>
  <si>
    <t>Přehled o tvorbě a užití rezervního fondu (účet 413) k  12/2011</t>
  </si>
  <si>
    <r>
      <t xml:space="preserve">(rezervní fond tvořený </t>
    </r>
    <r>
      <rPr>
        <b/>
        <i/>
        <sz val="10"/>
        <rFont val="Arial"/>
        <family val="2"/>
      </rPr>
      <t>ze zlepšeného výsledku hospodaření</t>
    </r>
    <r>
      <rPr>
        <b/>
        <sz val="10"/>
        <rFont val="Arial"/>
        <family val="2"/>
      </rPr>
      <t>)</t>
    </r>
  </si>
  <si>
    <t>Rozpočet v tis. Kč</t>
  </si>
  <si>
    <t>Skutečnost v Kč</t>
  </si>
  <si>
    <t xml:space="preserve">   STAV REZERVNÍHO FONDU K 1.1.2011</t>
  </si>
  <si>
    <t xml:space="preserve">  •   příděl zlepšeného výsledku hospodaření roku 2010 na základě</t>
  </si>
  <si>
    <t xml:space="preserve">     schválení zřizovatelem</t>
  </si>
  <si>
    <t xml:space="preserve">   * ostatní tvorba + převod zůstatku rezervního fondu zanikající organizace na nástupnickou org.</t>
  </si>
  <si>
    <t xml:space="preserve">        (v návaznosti na rozhodnutí zřizovatele o sloučení příspěvkových organizací v souladu s § 27, odst. 3</t>
  </si>
  <si>
    <t xml:space="preserve">         zák. č. 250/2000 Sb., dle kterého přecházejí práva a závazky na nové anebo přejímající organizace)</t>
  </si>
  <si>
    <t xml:space="preserve">   * úhrada ztráty minulých let</t>
  </si>
  <si>
    <t xml:space="preserve">   * převod do investičního fondu (se souhlasem zřizovatele)</t>
  </si>
  <si>
    <t xml:space="preserve">   * další rozvoj hlavní činnosti organizace</t>
  </si>
  <si>
    <t xml:space="preserve">   * překlenutí časového nesouladu mezi výnosy a náklady</t>
  </si>
  <si>
    <t xml:space="preserve">   * sankce, porušení rozpočtové kázně</t>
  </si>
  <si>
    <t xml:space="preserve">   * ostatní čerpání + převod zůstatku rezervního fondu na zřizovatele při ukončení činnosti PO</t>
  </si>
  <si>
    <t xml:space="preserve">       (v rámci vypořádání výsledku hospodaření a předání majetku, práv a závazků na zřizovatele v souladu</t>
  </si>
  <si>
    <t xml:space="preserve">       s § 27, odst. 3 zák. č. 250/2000 Sb. a s § 17, odst. 1, písm. d) zák. č. 563/1991 Sb. o účetnictví)</t>
  </si>
  <si>
    <t xml:space="preserve">   STAV REZERVNÍHO FONDU K 31.12.2011</t>
  </si>
  <si>
    <t xml:space="preserve">   (ř. 4 = ř. 1 + ř. 2 - ř. 3 )</t>
  </si>
  <si>
    <t>Datum: 31.1.2012 8:48:33</t>
  </si>
  <si>
    <t>Vypracoval: Fenyková Anna</t>
  </si>
  <si>
    <t>Kontr.: Bc. Majerovová</t>
  </si>
  <si>
    <t>Přehled o tvorbě a užití rezervního fondu (účet 414) k  12/2011</t>
  </si>
  <si>
    <r>
      <t xml:space="preserve">(rezervní fond tvořený </t>
    </r>
    <r>
      <rPr>
        <b/>
        <i/>
        <sz val="10"/>
        <rFont val="Arial"/>
        <family val="2"/>
      </rPr>
      <t>z ostatních titulů</t>
    </r>
    <r>
      <rPr>
        <b/>
        <sz val="10"/>
        <rFont val="Arial"/>
        <family val="2"/>
      </rPr>
      <t>)</t>
    </r>
  </si>
  <si>
    <t xml:space="preserve">   * nevyčerpané peněžní dary</t>
  </si>
  <si>
    <t xml:space="preserve">   * nevyčerpané prostředky dotací z rozpočtu EU a z mezin.smluv poskyt. v min.letech</t>
  </si>
  <si>
    <t xml:space="preserve">   * peněžní dary - účelové</t>
  </si>
  <si>
    <t xml:space="preserve">   * peněžní dary - neúčelové</t>
  </si>
  <si>
    <t xml:space="preserve">   * nevyčerpané prostř. dotací z rozpočtu EU a z mezin.smluv poskyt. v aktuálním roce</t>
  </si>
  <si>
    <t xml:space="preserve">   * převod peněžních darů do výnosů</t>
  </si>
  <si>
    <t xml:space="preserve">   * použití nevyčerp. prostř. dotací z rozpočtu EU a z mezin.smluv poskyt. v min.letech</t>
  </si>
  <si>
    <t xml:space="preserve">   * nevyčerpané prostředky dotací z rozpočtu EU a z mezin.smluv</t>
  </si>
  <si>
    <t>Kontr. Bc. Majerovová</t>
  </si>
  <si>
    <t>Přehled o tvorbě a užití FKSP (účet 412) k  12/2011</t>
  </si>
  <si>
    <t xml:space="preserve">   STAV FKSP K 1.1.2011</t>
  </si>
  <si>
    <t xml:space="preserve">   * základní příděl</t>
  </si>
  <si>
    <t xml:space="preserve">        z toho: převod zůstatku FKSP zanikající organizace na nástupnickou organizaci</t>
  </si>
  <si>
    <t xml:space="preserve">                       (v návaznosti na rozhodnutí zřizovatele o sloučení příspěvkových organizací v souladu s</t>
  </si>
  <si>
    <t xml:space="preserve">                        s § 27, odst. 3 zák. č. 250/2000 Sb., dle kterého přecházejí práva a závazky na nové anebo</t>
  </si>
  <si>
    <t xml:space="preserve">                        přejímající organizace)</t>
  </si>
  <si>
    <t xml:space="preserve">   * čerpání fondu v souladu s vyhláškou č. 114/2002 Sb.</t>
  </si>
  <si>
    <t xml:space="preserve">   z toho (uveďte jmenovitě):</t>
  </si>
  <si>
    <t xml:space="preserve">   * převod zůstatku FKSP na zřizovatele při ukončení činnosti PO</t>
  </si>
  <si>
    <t xml:space="preserve">      (v rámci vypořádání výsledku hospodaření a předání majetku, práv a závazků na zřizovatele v souladu</t>
  </si>
  <si>
    <t xml:space="preserve">      s § 27, odst. 3 zák. č. 250/2000 Sb. a s § 17, odst. 1, písm. d) zák. č. 563/1991 Sb. o účetnictví)</t>
  </si>
  <si>
    <t xml:space="preserve">   STAV FKSP K 31.12.2011</t>
  </si>
  <si>
    <t>(ř. 4 = ř.1 + ř.2 - ř. 3)</t>
  </si>
  <si>
    <t>Přehled o tvorbě a užití fondu odměn (účet 411) k  12/2011</t>
  </si>
  <si>
    <t xml:space="preserve">   STAV FONDU ODMĚN K 1.1.2011</t>
  </si>
  <si>
    <t xml:space="preserve">   * příděl zlepšeného výsledku hospodaření roku 2010 na základě</t>
  </si>
  <si>
    <t xml:space="preserve">   * převod zůstatku fondu odměn zanikající organizace na nástupnickou organizaci</t>
  </si>
  <si>
    <t xml:space="preserve">       (v návaznosti na rozhodnutí zřizovatele o sloučení příspěvkových organizací v souladu s § 27, odst. 3</t>
  </si>
  <si>
    <t xml:space="preserve">       zák. č. 250/2000 Sb., dle kterého přecházejí práva a závazky na nové anebo přejímající organizace)</t>
  </si>
  <si>
    <t xml:space="preserve">   * překročení prostředků na platy a OON</t>
  </si>
  <si>
    <t xml:space="preserve">   * odměny zaměstnancům</t>
  </si>
  <si>
    <t xml:space="preserve">   * převod zůstatku fondu odměn na zřizovatele při ukončení činnosti PO</t>
  </si>
  <si>
    <t xml:space="preserve">   STAV FONDU ODMĚN K 31.12.2011</t>
  </si>
  <si>
    <t>Datum:  31.1.2012 8:48:33</t>
  </si>
  <si>
    <t>Tabulka č. 1</t>
  </si>
  <si>
    <t>Tabulka č. 7</t>
  </si>
  <si>
    <t>Tab. č. 8</t>
  </si>
  <si>
    <t>Tab. č. 9a</t>
  </si>
  <si>
    <t>Tab. č. 9b</t>
  </si>
  <si>
    <t>Kontr: Bc. Jana Majerovová</t>
  </si>
  <si>
    <t>Mgr Miroslav Trefil</t>
  </si>
  <si>
    <t>Zpracoval: Ing. Žižlavský, KÚ</t>
  </si>
  <si>
    <t>Zpracoval: Ing. Žižlavský,  KÚ</t>
  </si>
  <si>
    <t>ředitel</t>
  </si>
  <si>
    <t>Vypracoval: Fenyková</t>
  </si>
  <si>
    <t>Kontr.         Bc. Majerovová</t>
  </si>
  <si>
    <t>Tabulka č. 10</t>
  </si>
  <si>
    <t>Tabulka č. 11</t>
  </si>
  <si>
    <t>SŠ informatiky, elektrotech.  a řemesel Rožnov p.R.</t>
  </si>
  <si>
    <t xml:space="preserve">    ubytovací služby DM 1 (stř. 80)</t>
  </si>
  <si>
    <t xml:space="preserve">    nájmy - sportovní hala (stř. 11)</t>
  </si>
  <si>
    <t xml:space="preserve">    ostatní nájem nebytových prostor (stř. 9)</t>
  </si>
  <si>
    <t xml:space="preserve">    kurzy, školení (stř. 07)</t>
  </si>
  <si>
    <t>Hostinská činnost</t>
  </si>
  <si>
    <t>Zámečnictví, nástrojářství</t>
  </si>
  <si>
    <t xml:space="preserve">    nájmy - nebytové prostory DM 1 (stř. 70)</t>
  </si>
  <si>
    <t xml:space="preserve">    ubytovací služby DM 2 (stř. 06)</t>
  </si>
  <si>
    <t>Výroba, obchod a služby neuvedené v přílohách 1 až 3 živnost. zák.</t>
  </si>
  <si>
    <t>Výsledek hosp. před zdaněním</t>
  </si>
  <si>
    <t>Daň</t>
  </si>
  <si>
    <t>Výsledek hosp. po zdanění</t>
  </si>
  <si>
    <t xml:space="preserve">             v tom: kurzy ostatní (stř. 34)</t>
  </si>
  <si>
    <t xml:space="preserve">                       kurzy - dílčí kvalifik. elektro (stř. 38)</t>
  </si>
  <si>
    <t xml:space="preserve">                       kurzy pro ÚP - rekvalif. Kadeřnice (stř. 39)</t>
  </si>
  <si>
    <t>Výroba elektřiny (sluneční energie - fotovoltaika - ze stř.06)</t>
  </si>
  <si>
    <t>Vypracoval:               Bc. Jana Majerovová</t>
  </si>
  <si>
    <r>
      <t>Název organizace:</t>
    </r>
    <r>
      <rPr>
        <b/>
        <sz val="10"/>
        <rFont val="Arial"/>
        <family val="2"/>
      </rPr>
      <t xml:space="preserve">     SŠ informatiky, elektrotechniky a řemesel Rožnov pod Radh.</t>
    </r>
  </si>
  <si>
    <t>241 0600    - prostředky návratná fin. výpomoc</t>
  </si>
  <si>
    <t xml:space="preserve"> - prostředky projekt 33006</t>
  </si>
  <si>
    <t xml:space="preserve"> - prostředky projekt Mobility Leonardo</t>
  </si>
  <si>
    <t>SŠ informatiky, elektrotechniky a řemesel Rožnov pod Radhoštěm</t>
  </si>
  <si>
    <t>289</t>
  </si>
  <si>
    <t>321</t>
  </si>
  <si>
    <t>324</t>
  </si>
  <si>
    <t>331</t>
  </si>
  <si>
    <t>336</t>
  </si>
  <si>
    <t>341</t>
  </si>
  <si>
    <t>342</t>
  </si>
  <si>
    <t>343</t>
  </si>
  <si>
    <t>345</t>
  </si>
  <si>
    <t>374</t>
  </si>
  <si>
    <t>383</t>
  </si>
  <si>
    <t>389</t>
  </si>
  <si>
    <t>378</t>
  </si>
  <si>
    <t>přijaté zálohy na stravné, plavání ž., int.</t>
  </si>
  <si>
    <t>projekty OP ŽP zateplení + OP VK hradlová pole</t>
  </si>
  <si>
    <t>dodavatelé</t>
  </si>
  <si>
    <t>zaměstnanci - mzdy 12/2011</t>
  </si>
  <si>
    <t>odvody z mezd 12/2011</t>
  </si>
  <si>
    <t>daň z příjmu  z mezd</t>
  </si>
  <si>
    <t>daň z příjmu práv. osob</t>
  </si>
  <si>
    <t>DPH - odvod za 4. čtvrtletí</t>
  </si>
  <si>
    <t>poplatek MěÚ za lůžka 12/2011</t>
  </si>
  <si>
    <t>záloha na projekt Hradlová pole</t>
  </si>
  <si>
    <t>výdaje 1-5/2012 - autoškola</t>
  </si>
  <si>
    <t>dohady spotřeb energií k 12/2011</t>
  </si>
  <si>
    <t>ostatní odvody z mezd 12/2011</t>
  </si>
  <si>
    <t>Název organizace:     SŠ informatiky, elektrotechniky a řemesel Rožnov pod Radhoštěm</t>
  </si>
  <si>
    <t>Mgr. Miroslav Trefil, ředitel školy</t>
  </si>
  <si>
    <t>Název organizace:         Střední škola informatiky, elektrotechniky a řemesel Rožnov pod Radhoštěm</t>
  </si>
  <si>
    <t>Střední škola informatiky, elektrotechniky a řemesel Rožnov pod Radh.</t>
  </si>
  <si>
    <t>KÚ Zlín, odbor řízení dotačních programů</t>
  </si>
  <si>
    <t>Realizace projektu CZ.1.07/1.1.08/01.0035 - Hradlová pole</t>
  </si>
  <si>
    <t>VZP Vsetín</t>
  </si>
  <si>
    <t>Platby pojistného na všeobecné zdravotní pojištění a dodržování ostatních povinností plátce pojistného za období  11/2008 - 1/2011</t>
  </si>
  <si>
    <t>žádné</t>
  </si>
  <si>
    <t>KHS Zlín</t>
  </si>
  <si>
    <t>státní zdravotní dozor na pracovišti PV - obor kadeřnice</t>
  </si>
  <si>
    <t>KÚ Zlín, odbor kanceláře ředitele, kontrolní oddělení</t>
  </si>
  <si>
    <t>Prošetření použití fin. prostředků na bank. účtu projektu Hradlová pole</t>
  </si>
  <si>
    <t>Inspektorát práce  Brno</t>
  </si>
  <si>
    <t>Zajištění bezpečnosti práce a provozu technických zařízení</t>
  </si>
  <si>
    <t>Pouze drobné nedostatky (3 případy neoznačení předmětů bezpečnostními štítky),  které byly v termínu odstraněny.</t>
  </si>
  <si>
    <t xml:space="preserve"> - chybné zaúčtování úhrady faktury</t>
  </si>
  <si>
    <t>nařízen odvod 106 268,41 Kč, z toho 85.580,93 prominuto,</t>
  </si>
  <si>
    <t xml:space="preserve"> - použití prostředků projektu na neuznatelné náklady (nákup kitů a stavebních   prací)</t>
  </si>
  <si>
    <t>vyčísleno penále 30 080,- Kč - prominuto</t>
  </si>
  <si>
    <t>IČ: 00843474</t>
  </si>
  <si>
    <t>Kontroloval : Bc. J. Majerovová</t>
  </si>
  <si>
    <t>SŠ informatiky, elektrotechniky a řemesel Rožnov p.R</t>
  </si>
  <si>
    <t>Převod bankovních poplatků za prosinec 2011</t>
  </si>
  <si>
    <t>Převod zúčtovaných přeplatků stravenek za rok 2011</t>
  </si>
  <si>
    <t>Převod na penzijní připojištění zam. 12 /2011</t>
  </si>
  <si>
    <t>Převod na životní jubilea zam. 12/2011</t>
  </si>
  <si>
    <t>Nepřevedený příděl z mezd 12/2011</t>
  </si>
  <si>
    <t>Vratka stravného</t>
  </si>
  <si>
    <t>bankovní úrok za 12/2011</t>
  </si>
  <si>
    <t>IČ: 00 843474</t>
  </si>
  <si>
    <t>oprava elektroiinstalace  DM 1</t>
  </si>
  <si>
    <t>stavební úpravy učebna č. 203</t>
  </si>
  <si>
    <t>oprava sociálního zařízení ve SH(podíl DČ)</t>
  </si>
  <si>
    <t xml:space="preserve">běžná údržba a oprava HB - podíl DČ  </t>
  </si>
  <si>
    <t>běžná údržba Šj  vč. malování</t>
  </si>
  <si>
    <t>běžná údržba DM - podíl DČ (Zemědělská )</t>
  </si>
  <si>
    <t>běžná údržba budov PV a TV a DM 1(podíl DČ)</t>
  </si>
  <si>
    <t>oprava telefonní ústředny  (UZ 666)</t>
  </si>
  <si>
    <t>výměna stoupaček  v HB Školní 1610</t>
  </si>
  <si>
    <t>opravy zařízení  vč. Učebních pomůcek stř. 01</t>
  </si>
  <si>
    <t>oprava kuchyňských zařízení  stř.  03</t>
  </si>
  <si>
    <t>opravy zařízení  vč. Učebních pomůcek stř. 30</t>
  </si>
  <si>
    <t>oprava vod. a kanal. potrubí - škola- havarie</t>
  </si>
  <si>
    <t>podlahářské práce učebna m.č. 134</t>
  </si>
  <si>
    <t>oprava  dom.vrátného (vandalismus-pojišťovna)</t>
  </si>
  <si>
    <t>stavební práce budova praxe - přesun obr.  storje</t>
  </si>
  <si>
    <t xml:space="preserve">oprava stupaček na DM1 -havarijní stav </t>
  </si>
  <si>
    <t>st. práce - oprava školní šatny, výměna dveří</t>
  </si>
  <si>
    <t>oprava  výtahu  DM 1 - nový rozvaděč (podíl DČ)</t>
  </si>
  <si>
    <t>oprava dělících příček učebna 201, 201 A, 202</t>
  </si>
  <si>
    <t>Název organizace:  Střední škola informatiky, elektrotechniky a řemesel Rožnov p.R.</t>
  </si>
  <si>
    <t>Datum: 17.2.2012</t>
  </si>
  <si>
    <t>Vyhotovil: Ing. Anna Zejdová</t>
  </si>
  <si>
    <t xml:space="preserve">TJ Rožnov p.R. </t>
  </si>
  <si>
    <t>tělocvična</t>
  </si>
  <si>
    <t>sport.aktivity</t>
  </si>
  <si>
    <t>444 h</t>
  </si>
  <si>
    <t xml:space="preserve">TJ Rožnov p.R.  </t>
  </si>
  <si>
    <t>360 h</t>
  </si>
  <si>
    <t>ZŠ Pod Skalkou RpR</t>
  </si>
  <si>
    <t>69 h</t>
  </si>
  <si>
    <t>48 h</t>
  </si>
  <si>
    <t>SR při ZŠ pod Skalkou</t>
  </si>
  <si>
    <t>43,5  h</t>
  </si>
  <si>
    <t>SVČ Rožnov p.R.</t>
  </si>
  <si>
    <t>28,5 h</t>
  </si>
  <si>
    <t>16,5 h</t>
  </si>
  <si>
    <t>Komise futsalu Vsetín</t>
  </si>
  <si>
    <t>91 h</t>
  </si>
  <si>
    <t>61,5 h</t>
  </si>
  <si>
    <t>Janíček</t>
  </si>
  <si>
    <t>Zeman + Filka</t>
  </si>
  <si>
    <t>12 h</t>
  </si>
  <si>
    <t>1. FBK Rožnov</t>
  </si>
  <si>
    <t>141,5 h</t>
  </si>
  <si>
    <t>135,5 h</t>
  </si>
  <si>
    <t>Fotbalový club FC</t>
  </si>
  <si>
    <t>52 h</t>
  </si>
  <si>
    <t>Kouzelní medvídci</t>
  </si>
  <si>
    <t>17 h</t>
  </si>
  <si>
    <t>11 h</t>
  </si>
  <si>
    <t>Hockey club Rožnov</t>
  </si>
  <si>
    <t>13,5 h</t>
  </si>
  <si>
    <t>1. Valašský FC</t>
  </si>
  <si>
    <t>FK Arsenal s.r.o.</t>
  </si>
  <si>
    <t>10,5 h</t>
  </si>
  <si>
    <t>nájem hala  jednorázově</t>
  </si>
  <si>
    <t>31,5 h</t>
  </si>
  <si>
    <t>TJ Rožnov p.R.</t>
  </si>
  <si>
    <t>sport klub</t>
  </si>
  <si>
    <t>nebyt.proSH</t>
  </si>
  <si>
    <t>posilovna</t>
  </si>
  <si>
    <t>100/hod.</t>
  </si>
  <si>
    <t>Roman Filka</t>
  </si>
  <si>
    <t>24 h</t>
  </si>
  <si>
    <t xml:space="preserve">KÚZK Zlín, pověřený </t>
  </si>
  <si>
    <t>Vodafone Czech Republic</t>
  </si>
  <si>
    <t>prov. nákl.</t>
  </si>
  <si>
    <t>místnost 336</t>
  </si>
  <si>
    <t>umístění</t>
  </si>
  <si>
    <t>12 měs.</t>
  </si>
  <si>
    <t>správce SŠIEŘ RpR</t>
  </si>
  <si>
    <t>část střechy</t>
  </si>
  <si>
    <t>ant. systém</t>
  </si>
  <si>
    <t>Schválil: Mgr. Miroslav Trefil</t>
  </si>
  <si>
    <t xml:space="preserve">             ředitel školy</t>
  </si>
  <si>
    <t>Paragraf: 3123</t>
  </si>
  <si>
    <r>
      <t>Odvětví:</t>
    </r>
    <r>
      <rPr>
        <sz val="8"/>
        <rFont val="Arial"/>
        <family val="2"/>
      </rPr>
      <t xml:space="preserve">  školství</t>
    </r>
  </si>
  <si>
    <t xml:space="preserve">Název organizace:  SŠ informatiky, elektrotechniky a řemesel  Rožnov p.R. </t>
  </si>
  <si>
    <t>2007-2013</t>
  </si>
  <si>
    <t>Zavedení výuky programování hradlových polí FPGA a VHDL</t>
  </si>
  <si>
    <t xml:space="preserve"> Zavedení výuky hradlových polí FPGA a programování VHDL do standardu výuky, což předpokládá i připravovaný ŠVP.</t>
  </si>
  <si>
    <t xml:space="preserve">Klíčové aktivity: (etapy projektu)
     1.  vybudování nové učebny pro výuky programování VHDL           Termín: 25.3.2009
       - vybavení  30 míst  ,  15-ti počítači + 1 učitelský, dataprojektorr
     2. vyškolení pedagogů v kompetencích FPGA a VHD                                                                                                                               3. příprava čtyř učebních textů                                                                                                                                                                            4. Pilotní ověření výuky šk. r. 2009/2010   2. a 3. ročník vždy jen v jedné třídě                                                                                                   5. výuka ve šk. roce 2010/2011  všechny třídy 2. a 3. ročníku a jedna třída 4. ročníku                                                                                                                  Termín realizace :  11/2008  - 10/2012                                                                                                                                                                                                Realizace projektu  byla ukončena  k datu 31.10.2011.  Finanční vypořádání  bude ukončeno v průběhu roku 2012.  </t>
  </si>
  <si>
    <t>Mgr. Miroslav Trefil, ředitel</t>
  </si>
  <si>
    <t>Odvětví:   školství</t>
  </si>
  <si>
    <t>Název organizace: SŠ informatiky, elektrotechniky a řemesel Rožnov pod Radhoštěm</t>
  </si>
  <si>
    <t>Střední škola informatiky, elektrotechniky a řemesel Rožnov pod Radhoštěm -  výměna stávající elektroinstalace a internetový rozvod   (IP 600/2/150/236/06/09)</t>
  </si>
  <si>
    <t>07/2009 - 08/2011</t>
  </si>
  <si>
    <t xml:space="preserve"> Realizace nové elektroinstalace  ve 3 etážích  ( 7 - 9. NP)  budovy  domova mládeže, 1.máje 1220 Rožnov p.R.. Součástí elektroinstalace je rozšíření  počítačové sítě (kabeláž, zásuvky).na všechny pokoje v podlaží.     V roce 2009 bylo realizováno  8. NP, v roce 2010 bylo realizováno  7. NP, v hodnoceném roce 2011  byla realizovaná  poslední etapa 9. NP </t>
  </si>
  <si>
    <t xml:space="preserve">  V průběhu realizace došlo v roce 2010  k navýšení smluvní cemy z důvodu změny sazby DPH z 19 % na 20%. Vzhledem ke schválené výši  celkových nákladů toto navýšení nevyžadovalo změnu IZ.  </t>
  </si>
  <si>
    <t>Opatření úspor energie Střední školy informatiky, elektrotechniky a řemesl Rožnov pod Radhoštěm    IZ  607/3/150/242/07/09 včetně dodatku č. 1, 2  a 3</t>
  </si>
  <si>
    <t>08/2010 - 04/2011</t>
  </si>
  <si>
    <t xml:space="preserve">Projekt řeší stavební úpravy potřebné ke snížení energetické náročnosti,  to je  zateplení obvodové konstrukce,  výměna oken a skleněných výplní a  zateplení střešní konstrukce na objektech školy:
- hlavní budova školy,  ul. Školní 1610
- sportovní hala a spojovací koridor, ul. Školní 1610
- budova teoretické výuky,  ul. Svazarmovská 1508
- budova praktické výuky , ul. Školní 1698
- budova domova mládeže,  ul. 1. máje 1220
- budova domova mládeže,  ul. Zemědělská  1077
Na hlavní budově školy, Školní 1610  z jižní strany byla odstraněna  fasádní mozaika a jbyla nahrazena  zateplovacím systémem.  Realizace navazuje  na zasklení (zateplení) balkónů v roce 2006 (projekt – dotace INTERREG IIIA). Odstranění keramické fasádní  mozaiky je schváleno  architektem MěÚ  Rožnov pod Radhoštěm.  Na severní straně  bylo z důvodu většího efektu zateplení provedeno dozdění meziokenních vložek, tzn. že  nebyla vyměněna souvislá řada oken, ale   každé třetí okno bylo vyzděno.  Stavební práce   byly dokončeny  v plánovaném termínu.
</t>
  </si>
  <si>
    <t>Zdůvodnění navýšení rozpočtu:  dodatek č. 1 IZ upravuje strukturu nákladů a zdrojů financování z těchto důvodů a/ změna sazby DPH, b/ navýšení nákladů stavební části akce, c/ navýšení ceny v důsledku rozšíření stavebních prací, d/ snížení nákladů na přípravu a zabezpečení akce. Celkový nárůst nákladů oproti původnímu IZ  je o 2 501 tis. Kč vč. DPH.    Dodatkem č. 2  IZ se navyšuje  rozpočet o 2 881 tis. Kč vč. DPH  na  celkovou částku akce  45 968 tis. Kč.  Navýšení rozpočtu je z důvodu realizace střešního pláště budovy praktické  výuky. Dodatek č. 3  zvyšuje celkové náklady o 15 tis. Kč z důvodu  zvýšených nákladů na přípravu a zabezpečení akce.        I přestože  stavební práce jsou dokončeny, ke dni 31.12.2011 není ukončeno finanční vypořádání se SFŽP. Z tohoto důvodu  bude  zpracovaný dodatek č. 4   s plánovaným  financováním  na rok 2012.</t>
  </si>
  <si>
    <t>Odvětví :   školství</t>
  </si>
  <si>
    <t>Název organizace:   Střední škola informatiky, elektrotechniky a řemesel Rožnov pod Radhoštěm</t>
  </si>
  <si>
    <t>Paragraf:  3122</t>
  </si>
  <si>
    <t>Paragraf:  3147 DM 1</t>
  </si>
  <si>
    <t>Paragraf:   3147 DM 2</t>
  </si>
  <si>
    <t>Paragraf:  3142</t>
  </si>
  <si>
    <t>Ing. Anna  Zejdová</t>
  </si>
  <si>
    <t>Datum: 20.2.2012</t>
  </si>
  <si>
    <t>Zpracovala:  Ing. Anna Zejdová</t>
  </si>
  <si>
    <t>314</t>
  </si>
  <si>
    <t>315</t>
  </si>
  <si>
    <t>377</t>
  </si>
  <si>
    <t>381</t>
  </si>
  <si>
    <t>388</t>
  </si>
  <si>
    <t>strava a ubyt. u dvou soc. slabých žáků</t>
  </si>
  <si>
    <t xml:space="preserve">Projekt řeší stavební úpravy potřebné ke snížení energetické náročnosti,  to je  zateplení obvodové konstrukce,  výměna oken a skleněných výplní a  zateplení střešní konstrukce na objektech školy:
- hlavní budova školy,  ul. Školní 1610
- sportovní hala a spojovací koridor, ul. Školní 1610
- budova teoretické výuky,  ul. Svazarmovská 1508
- budova praktické výuky , ul. Školní 1698
- budova domova mládeže,  ul. 1. máje 1220
- budova domova mládeže,  ul. Zemědělská  1077
Na hlavní budově školy, Školní 1610  z jižní strany byla odstraněna  fasádní mozaika a jbyla nahrazena  zateplovacím systémem.  Realizace navazuje  na zasklení (zateplení) balkónů v roce 2006 (projekt – dotace INTERREG IIIA). Odstranění keramické fasádní  mozaiky je schváleno  architektem MěÚ  Rožnov pod Radhoštěm.  Na severní straně  bylo z důvodu většího efektu zateplení provedeno dozdění meziokenních vložek, tzn. že  nebyla vyměněna souvislá řada oken, ale   každé třetí okno bylo vyzděno.  Stavební práce   byly dokončeny  v plánovaném termínu.
   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</si>
</sst>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.00_ ;[Red]\-#,##0.00\ 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yy"/>
    <numFmt numFmtId="171" formatCode="#,##0.0_ ;[Red]\-#,##0.0\ "/>
    <numFmt numFmtId="172" formatCode="#,##0.000"/>
    <numFmt numFmtId="173" formatCode="#,##0.0"/>
    <numFmt numFmtId="174" formatCode="0.0"/>
    <numFmt numFmtId="175" formatCode="[$-405]d\.\ mmmm\ yyyy"/>
    <numFmt numFmtId="176" formatCode="#,##0.00\ _K_č"/>
  </numFmts>
  <fonts count="1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2"/>
    </font>
    <font>
      <i/>
      <sz val="10"/>
      <name val="Arial CE"/>
      <family val="2"/>
    </font>
    <font>
      <b/>
      <sz val="14"/>
      <name val="Arial CE"/>
      <family val="0"/>
    </font>
    <font>
      <b/>
      <u val="single"/>
      <sz val="14"/>
      <name val="Arial CE"/>
      <family val="0"/>
    </font>
    <font>
      <b/>
      <sz val="10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0"/>
      <color indexed="48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1"/>
      <name val="Arial CE"/>
      <family val="0"/>
    </font>
    <font>
      <b/>
      <sz val="11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 CE"/>
      <family val="0"/>
    </font>
    <font>
      <i/>
      <sz val="9"/>
      <name val="Arial"/>
      <family val="0"/>
    </font>
    <font>
      <sz val="10"/>
      <name val="Times New Roman CE"/>
      <family val="1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u val="single"/>
      <sz val="10"/>
      <name val="Arial"/>
      <family val="2"/>
    </font>
    <font>
      <sz val="9"/>
      <color indexed="6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 CE"/>
      <family val="2"/>
    </font>
    <font>
      <sz val="12"/>
      <name val="Arial CE"/>
      <family val="2"/>
    </font>
    <font>
      <strike/>
      <sz val="10"/>
      <color indexed="10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0"/>
    </font>
    <font>
      <b/>
      <i/>
      <sz val="10"/>
      <name val="Arial CE"/>
      <family val="2"/>
    </font>
    <font>
      <i/>
      <sz val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8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color indexed="9"/>
      <name val="Arial"/>
      <family val="2"/>
    </font>
    <font>
      <i/>
      <sz val="6"/>
      <name val="Arial"/>
      <family val="2"/>
    </font>
    <font>
      <b/>
      <i/>
      <sz val="11"/>
      <name val="Arial"/>
      <family val="2"/>
    </font>
    <font>
      <sz val="6"/>
      <name val="Arial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Arial CE"/>
      <family val="0"/>
    </font>
    <font>
      <i/>
      <sz val="6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3" tint="-0.4999699890613556"/>
      <name val="Arial"/>
      <family val="2"/>
    </font>
    <font>
      <sz val="10"/>
      <color theme="3" tint="-0.499969989061355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ck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ck"/>
      <right style="thin"/>
      <top style="hair">
        <color indexed="23"/>
      </top>
      <bottom style="medium"/>
    </border>
    <border>
      <left style="thin"/>
      <right style="thin"/>
      <top style="hair">
        <color indexed="23"/>
      </top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hair"/>
      <bottom style="medium"/>
    </border>
    <border>
      <left style="thin"/>
      <right style="thick"/>
      <top>
        <color indexed="63"/>
      </top>
      <bottom style="hair">
        <color indexed="23"/>
      </bottom>
    </border>
    <border>
      <left style="thin"/>
      <right style="thick"/>
      <top style="hair">
        <color indexed="23"/>
      </top>
      <bottom style="medium"/>
    </border>
    <border>
      <left style="thin"/>
      <right style="thick"/>
      <top style="double"/>
      <bottom style="thin"/>
    </border>
    <border>
      <left style="thin"/>
      <right style="thick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hair"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medium"/>
      <bottom/>
    </border>
    <border>
      <left style="hair"/>
      <right style="thin"/>
      <top style="medium"/>
      <bottom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thin"/>
      <top style="hair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4" fillId="24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25" borderId="8" applyNumberFormat="0" applyAlignment="0" applyProtection="0"/>
    <xf numFmtId="0" fontId="107" fillId="26" borderId="8" applyNumberFormat="0" applyAlignment="0" applyProtection="0"/>
    <xf numFmtId="0" fontId="108" fillId="26" borderId="9" applyNumberFormat="0" applyAlignment="0" applyProtection="0"/>
    <xf numFmtId="0" fontId="109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15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53" applyFont="1">
      <alignment/>
      <protection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10" xfId="53" applyFont="1" applyBorder="1">
      <alignment/>
      <protection/>
    </xf>
    <xf numFmtId="0" fontId="18" fillId="0" borderId="10" xfId="53" applyFont="1" applyBorder="1" applyAlignment="1">
      <alignment horizontal="right"/>
      <protection/>
    </xf>
    <xf numFmtId="0" fontId="3" fillId="0" borderId="11" xfId="53" applyFont="1" applyBorder="1">
      <alignment/>
      <protection/>
    </xf>
    <xf numFmtId="4" fontId="3" fillId="0" borderId="12" xfId="53" applyNumberFormat="1" applyFont="1" applyBorder="1" applyProtection="1">
      <alignment/>
      <protection locked="0"/>
    </xf>
    <xf numFmtId="4" fontId="3" fillId="0" borderId="13" xfId="53" applyNumberFormat="1" applyFont="1" applyBorder="1" applyProtection="1">
      <alignment/>
      <protection locked="0"/>
    </xf>
    <xf numFmtId="0" fontId="12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0" fillId="0" borderId="0" xfId="53" applyFont="1" applyAlignment="1">
      <alignment horizontal="right"/>
      <protection/>
    </xf>
    <xf numFmtId="0" fontId="2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2" fillId="0" borderId="21" xfId="0" applyFont="1" applyBorder="1" applyAlignment="1" applyProtection="1">
      <alignment horizontal="left"/>
      <protection/>
    </xf>
    <xf numFmtId="4" fontId="12" fillId="0" borderId="22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left"/>
      <protection/>
    </xf>
    <xf numFmtId="4" fontId="12" fillId="0" borderId="24" xfId="0" applyNumberFormat="1" applyFont="1" applyFill="1" applyBorder="1" applyAlignment="1" applyProtection="1">
      <alignment horizontal="right"/>
      <protection locked="0"/>
    </xf>
    <xf numFmtId="0" fontId="3" fillId="0" borderId="25" xfId="0" applyFont="1" applyBorder="1" applyAlignment="1" applyProtection="1">
      <alignment horizontal="left"/>
      <protection/>
    </xf>
    <xf numFmtId="4" fontId="12" fillId="0" borderId="26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4" fontId="12" fillId="0" borderId="20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 horizontal="left"/>
      <protection/>
    </xf>
    <xf numFmtId="4" fontId="12" fillId="0" borderId="20" xfId="0" applyNumberFormat="1" applyFont="1" applyFill="1" applyBorder="1" applyAlignment="1" applyProtection="1">
      <alignment/>
      <protection locked="0"/>
    </xf>
    <xf numFmtId="4" fontId="12" fillId="0" borderId="27" xfId="0" applyNumberFormat="1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left" wrapText="1"/>
      <protection/>
    </xf>
    <xf numFmtId="4" fontId="12" fillId="0" borderId="24" xfId="0" applyNumberFormat="1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left" wrapText="1"/>
      <protection/>
    </xf>
    <xf numFmtId="0" fontId="23" fillId="0" borderId="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4" fontId="12" fillId="0" borderId="20" xfId="0" applyNumberFormat="1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4" fontId="12" fillId="0" borderId="24" xfId="0" applyNumberFormat="1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4" fontId="12" fillId="0" borderId="30" xfId="0" applyNumberFormat="1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/>
    </xf>
    <xf numFmtId="4" fontId="12" fillId="0" borderId="32" xfId="0" applyNumberFormat="1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 wrapText="1"/>
      <protection/>
    </xf>
    <xf numFmtId="0" fontId="0" fillId="0" borderId="25" xfId="0" applyBorder="1" applyAlignment="1" applyProtection="1">
      <alignment/>
      <protection/>
    </xf>
    <xf numFmtId="4" fontId="12" fillId="0" borderId="26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4" fontId="12" fillId="0" borderId="21" xfId="0" applyNumberFormat="1" applyFont="1" applyFill="1" applyBorder="1" applyAlignment="1" applyProtection="1">
      <alignment/>
      <protection locked="0"/>
    </xf>
    <xf numFmtId="4" fontId="12" fillId="0" borderId="21" xfId="0" applyNumberFormat="1" applyFont="1" applyFill="1" applyBorder="1" applyAlignment="1" applyProtection="1">
      <alignment/>
      <protection/>
    </xf>
    <xf numFmtId="4" fontId="12" fillId="0" borderId="31" xfId="0" applyNumberFormat="1" applyFont="1" applyFill="1" applyBorder="1" applyAlignment="1" applyProtection="1">
      <alignment/>
      <protection locked="0"/>
    </xf>
    <xf numFmtId="4" fontId="12" fillId="0" borderId="31" xfId="0" applyNumberFormat="1" applyFont="1" applyFill="1" applyBorder="1" applyAlignment="1" applyProtection="1">
      <alignment horizontal="center"/>
      <protection/>
    </xf>
    <xf numFmtId="4" fontId="12" fillId="0" borderId="31" xfId="0" applyNumberFormat="1" applyFont="1" applyFill="1" applyBorder="1" applyAlignment="1" applyProtection="1">
      <alignment/>
      <protection/>
    </xf>
    <xf numFmtId="4" fontId="12" fillId="0" borderId="25" xfId="0" applyNumberFormat="1" applyFont="1" applyFill="1" applyBorder="1" applyAlignment="1" applyProtection="1">
      <alignment/>
      <protection locked="0"/>
    </xf>
    <xf numFmtId="4" fontId="12" fillId="0" borderId="25" xfId="0" applyNumberFormat="1" applyFont="1" applyFill="1" applyBorder="1" applyAlignment="1" applyProtection="1">
      <alignment horizontal="center"/>
      <protection/>
    </xf>
    <xf numFmtId="4" fontId="12" fillId="0" borderId="25" xfId="0" applyNumberFormat="1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4" fontId="12" fillId="0" borderId="28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33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41" xfId="0" applyNumberForma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45" xfId="0" applyNumberForma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3" fontId="0" fillId="0" borderId="50" xfId="0" applyNumberFormat="1" applyBorder="1" applyAlignment="1">
      <alignment horizontal="center" vertical="center"/>
    </xf>
    <xf numFmtId="3" fontId="2" fillId="0" borderId="49" xfId="0" applyNumberFormat="1" applyFont="1" applyBorder="1" applyAlignment="1">
      <alignment vertical="center"/>
    </xf>
    <xf numFmtId="3" fontId="0" fillId="0" borderId="49" xfId="0" applyNumberForma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3" fontId="2" fillId="0" borderId="5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18" xfId="0" applyBorder="1" applyAlignment="1">
      <alignment vertical="center"/>
    </xf>
    <xf numFmtId="0" fontId="31" fillId="0" borderId="49" xfId="0" applyFont="1" applyBorder="1" applyAlignment="1">
      <alignment horizontal="center" vertical="center" wrapText="1"/>
    </xf>
    <xf numFmtId="0" fontId="18" fillId="0" borderId="57" xfId="53" applyFont="1" applyBorder="1" applyAlignment="1">
      <alignment horizontal="left"/>
      <protection/>
    </xf>
    <xf numFmtId="0" fontId="18" fillId="0" borderId="11" xfId="53" applyFont="1" applyBorder="1" applyAlignment="1">
      <alignment horizontal="left"/>
      <protection/>
    </xf>
    <xf numFmtId="0" fontId="18" fillId="0" borderId="56" xfId="53" applyFont="1" applyBorder="1" applyAlignment="1">
      <alignment horizontal="left"/>
      <protection/>
    </xf>
    <xf numFmtId="4" fontId="3" fillId="0" borderId="17" xfId="53" applyNumberFormat="1" applyFont="1" applyBorder="1" applyProtection="1">
      <alignment/>
      <protection locked="0"/>
    </xf>
    <xf numFmtId="4" fontId="3" fillId="0" borderId="58" xfId="53" applyNumberFormat="1" applyFont="1" applyBorder="1" applyProtection="1">
      <alignment/>
      <protection locked="0"/>
    </xf>
    <xf numFmtId="0" fontId="18" fillId="0" borderId="59" xfId="53" applyFont="1" applyBorder="1" applyAlignment="1">
      <alignment horizontal="left"/>
      <protection/>
    </xf>
    <xf numFmtId="4" fontId="18" fillId="0" borderId="14" xfId="53" applyNumberFormat="1" applyFont="1" applyBorder="1" applyProtection="1">
      <alignment/>
      <protection locked="0"/>
    </xf>
    <xf numFmtId="4" fontId="18" fillId="0" borderId="60" xfId="53" applyNumberFormat="1" applyFont="1" applyBorder="1" applyProtection="1">
      <alignment/>
      <protection locked="0"/>
    </xf>
    <xf numFmtId="4" fontId="18" fillId="0" borderId="12" xfId="53" applyNumberFormat="1" applyFont="1" applyBorder="1" applyProtection="1">
      <alignment/>
      <protection locked="0"/>
    </xf>
    <xf numFmtId="4" fontId="18" fillId="0" borderId="61" xfId="53" applyNumberFormat="1" applyFont="1" applyBorder="1" applyProtection="1">
      <alignment/>
      <protection locked="0"/>
    </xf>
    <xf numFmtId="4" fontId="18" fillId="0" borderId="62" xfId="53" applyNumberFormat="1" applyFont="1" applyBorder="1" applyProtection="1">
      <alignment/>
      <protection locked="0"/>
    </xf>
    <xf numFmtId="0" fontId="29" fillId="0" borderId="63" xfId="53" applyFont="1" applyBorder="1" applyAlignment="1">
      <alignment horizontal="left"/>
      <protection/>
    </xf>
    <xf numFmtId="4" fontId="29" fillId="0" borderId="49" xfId="53" applyNumberFormat="1" applyFont="1" applyBorder="1" applyProtection="1">
      <alignment/>
      <protection locked="0"/>
    </xf>
    <xf numFmtId="0" fontId="18" fillId="0" borderId="64" xfId="53" applyFont="1" applyBorder="1" applyAlignment="1">
      <alignment horizontal="center" vertical="center" wrapText="1"/>
      <protection/>
    </xf>
    <xf numFmtId="0" fontId="18" fillId="0" borderId="65" xfId="53" applyFont="1" applyBorder="1" applyAlignment="1">
      <alignment horizontal="center" vertical="center" wrapText="1"/>
      <protection/>
    </xf>
    <xf numFmtId="4" fontId="18" fillId="0" borderId="53" xfId="53" applyNumberFormat="1" applyFont="1" applyBorder="1" applyProtection="1">
      <alignment/>
      <protection locked="0"/>
    </xf>
    <xf numFmtId="4" fontId="3" fillId="0" borderId="66" xfId="53" applyNumberFormat="1" applyFont="1" applyBorder="1" applyProtection="1">
      <alignment/>
      <protection locked="0"/>
    </xf>
    <xf numFmtId="4" fontId="3" fillId="0" borderId="0" xfId="53" applyNumberFormat="1" applyFont="1" applyBorder="1" applyProtection="1">
      <alignment/>
      <protection locked="0"/>
    </xf>
    <xf numFmtId="4" fontId="18" fillId="0" borderId="67" xfId="53" applyNumberFormat="1" applyFont="1" applyBorder="1" applyProtection="1">
      <alignment/>
      <protection locked="0"/>
    </xf>
    <xf numFmtId="4" fontId="18" fillId="0" borderId="68" xfId="53" applyNumberFormat="1" applyFont="1" applyBorder="1">
      <alignment/>
      <protection/>
    </xf>
    <xf numFmtId="4" fontId="3" fillId="0" borderId="69" xfId="53" applyNumberFormat="1" applyFont="1" applyBorder="1">
      <alignment/>
      <protection/>
    </xf>
    <xf numFmtId="4" fontId="18" fillId="0" borderId="70" xfId="53" applyNumberFormat="1" applyFont="1" applyBorder="1">
      <alignment/>
      <protection/>
    </xf>
    <xf numFmtId="4" fontId="29" fillId="0" borderId="71" xfId="53" applyNumberFormat="1" applyFont="1" applyBorder="1">
      <alignment/>
      <protection/>
    </xf>
    <xf numFmtId="0" fontId="18" fillId="0" borderId="68" xfId="53" applyFont="1" applyBorder="1" applyAlignment="1">
      <alignment horizontal="center" vertical="center"/>
      <protection/>
    </xf>
    <xf numFmtId="4" fontId="18" fillId="0" borderId="72" xfId="53" applyNumberFormat="1" applyFont="1" applyBorder="1" applyProtection="1">
      <alignment/>
      <protection locked="0"/>
    </xf>
    <xf numFmtId="4" fontId="29" fillId="0" borderId="73" xfId="53" applyNumberFormat="1" applyFont="1" applyBorder="1" applyProtection="1">
      <alignment/>
      <protection locked="0"/>
    </xf>
    <xf numFmtId="4" fontId="18" fillId="0" borderId="74" xfId="53" applyNumberFormat="1" applyFont="1" applyBorder="1" applyProtection="1">
      <alignment/>
      <protection locked="0"/>
    </xf>
    <xf numFmtId="0" fontId="19" fillId="0" borderId="75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justify" vertical="top" wrapText="1"/>
    </xf>
    <xf numFmtId="0" fontId="2" fillId="33" borderId="20" xfId="0" applyFont="1" applyFill="1" applyBorder="1" applyAlignment="1">
      <alignment horizontal="center" wrapText="1"/>
    </xf>
    <xf numFmtId="0" fontId="0" fillId="0" borderId="28" xfId="0" applyFont="1" applyBorder="1" applyAlignment="1">
      <alignment horizontal="justify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justify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76" xfId="0" applyFont="1" applyBorder="1" applyAlignment="1">
      <alignment horizontal="justify" vertical="top" wrapText="1"/>
    </xf>
    <xf numFmtId="0" fontId="0" fillId="0" borderId="77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6" fillId="0" borderId="0" xfId="53" applyFont="1" applyAlignment="1">
      <alignment horizontal="left"/>
      <protection/>
    </xf>
    <xf numFmtId="49" fontId="1" fillId="0" borderId="0" xfId="0" applyNumberFormat="1" applyFont="1" applyBorder="1" applyAlignment="1">
      <alignment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13" fillId="0" borderId="0" xfId="53" applyFont="1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53" applyFont="1" applyAlignment="1">
      <alignment vertical="center"/>
      <protection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9" fillId="34" borderId="79" xfId="0" applyFont="1" applyFill="1" applyBorder="1" applyAlignment="1">
      <alignment vertical="center" wrapText="1"/>
    </xf>
    <xf numFmtId="0" fontId="19" fillId="34" borderId="80" xfId="0" applyFont="1" applyFill="1" applyBorder="1" applyAlignment="1">
      <alignment horizontal="center" vertical="center" wrapText="1"/>
    </xf>
    <xf numFmtId="0" fontId="19" fillId="34" borderId="81" xfId="0" applyFont="1" applyFill="1" applyBorder="1" applyAlignment="1">
      <alignment horizontal="center" vertical="center" wrapText="1"/>
    </xf>
    <xf numFmtId="0" fontId="19" fillId="34" borderId="82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3" fontId="2" fillId="0" borderId="61" xfId="0" applyNumberFormat="1" applyFont="1" applyBorder="1" applyAlignment="1">
      <alignment horizontal="right" vertical="center" wrapText="1"/>
    </xf>
    <xf numFmtId="4" fontId="2" fillId="0" borderId="6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9" fillId="0" borderId="84" xfId="0" applyFont="1" applyFill="1" applyBorder="1" applyAlignment="1">
      <alignment horizontal="left" vertical="center" wrapText="1"/>
    </xf>
    <xf numFmtId="3" fontId="19" fillId="0" borderId="17" xfId="0" applyNumberFormat="1" applyFont="1" applyFill="1" applyBorder="1" applyAlignment="1">
      <alignment horizontal="right" vertical="center" wrapText="1"/>
    </xf>
    <xf numFmtId="0" fontId="35" fillId="0" borderId="85" xfId="0" applyFont="1" applyBorder="1" applyAlignment="1">
      <alignment vertical="center" wrapText="1"/>
    </xf>
    <xf numFmtId="3" fontId="24" fillId="0" borderId="45" xfId="0" applyNumberFormat="1" applyFont="1" applyBorder="1" applyAlignment="1">
      <alignment vertical="center" wrapText="1"/>
    </xf>
    <xf numFmtId="3" fontId="24" fillId="0" borderId="45" xfId="0" applyNumberFormat="1" applyFont="1" applyBorder="1" applyAlignment="1">
      <alignment vertical="center" wrapText="1"/>
    </xf>
    <xf numFmtId="0" fontId="24" fillId="0" borderId="84" xfId="0" applyFont="1" applyBorder="1" applyAlignment="1">
      <alignment vertical="center" wrapText="1"/>
    </xf>
    <xf numFmtId="3" fontId="24" fillId="0" borderId="17" xfId="0" applyNumberFormat="1" applyFont="1" applyBorder="1" applyAlignment="1">
      <alignment vertical="center" wrapText="1"/>
    </xf>
    <xf numFmtId="3" fontId="24" fillId="0" borderId="17" xfId="0" applyNumberFormat="1" applyFont="1" applyBorder="1" applyAlignment="1">
      <alignment vertical="center" wrapText="1"/>
    </xf>
    <xf numFmtId="0" fontId="24" fillId="0" borderId="86" xfId="0" applyFont="1" applyBorder="1" applyAlignment="1">
      <alignment vertical="center" wrapText="1"/>
    </xf>
    <xf numFmtId="3" fontId="24" fillId="0" borderId="87" xfId="0" applyNumberFormat="1" applyFont="1" applyBorder="1" applyAlignment="1">
      <alignment horizontal="right" vertical="center" wrapText="1"/>
    </xf>
    <xf numFmtId="3" fontId="24" fillId="0" borderId="87" xfId="0" applyNumberFormat="1" applyFont="1" applyBorder="1" applyAlignment="1">
      <alignment horizontal="right" vertical="center" wrapText="1"/>
    </xf>
    <xf numFmtId="0" fontId="19" fillId="0" borderId="88" xfId="0" applyFont="1" applyBorder="1" applyAlignment="1">
      <alignment horizontal="left" vertical="center" wrapText="1"/>
    </xf>
    <xf numFmtId="3" fontId="19" fillId="0" borderId="37" xfId="0" applyNumberFormat="1" applyFont="1" applyBorder="1" applyAlignment="1">
      <alignment horizontal="right" vertical="center" wrapText="1"/>
    </xf>
    <xf numFmtId="4" fontId="19" fillId="0" borderId="37" xfId="0" applyNumberFormat="1" applyFont="1" applyBorder="1" applyAlignment="1">
      <alignment horizontal="right" vertical="center" wrapText="1"/>
    </xf>
    <xf numFmtId="0" fontId="35" fillId="0" borderId="85" xfId="0" applyFont="1" applyBorder="1" applyAlignment="1">
      <alignment horizontal="left" vertical="center" wrapText="1"/>
    </xf>
    <xf numFmtId="3" fontId="24" fillId="0" borderId="45" xfId="0" applyNumberFormat="1" applyFont="1" applyBorder="1" applyAlignment="1">
      <alignment horizontal="right" vertical="center" wrapText="1"/>
    </xf>
    <xf numFmtId="3" fontId="24" fillId="0" borderId="45" xfId="0" applyNumberFormat="1" applyFont="1" applyBorder="1" applyAlignment="1">
      <alignment horizontal="right" vertical="center" wrapText="1"/>
    </xf>
    <xf numFmtId="3" fontId="24" fillId="0" borderId="89" xfId="0" applyNumberFormat="1" applyFont="1" applyBorder="1" applyAlignment="1">
      <alignment horizontal="right" vertical="center"/>
    </xf>
    <xf numFmtId="0" fontId="24" fillId="0" borderId="90" xfId="0" applyFont="1" applyBorder="1" applyAlignment="1">
      <alignment horizontal="left" vertical="center" wrapText="1"/>
    </xf>
    <xf numFmtId="3" fontId="24" fillId="0" borderId="91" xfId="0" applyNumberFormat="1" applyFont="1" applyBorder="1" applyAlignment="1">
      <alignment horizontal="right" vertical="center" wrapText="1"/>
    </xf>
    <xf numFmtId="4" fontId="24" fillId="0" borderId="91" xfId="0" applyNumberFormat="1" applyFont="1" applyBorder="1" applyAlignment="1">
      <alignment horizontal="right" vertical="center" wrapText="1"/>
    </xf>
    <xf numFmtId="4" fontId="24" fillId="0" borderId="91" xfId="0" applyNumberFormat="1" applyFont="1" applyBorder="1" applyAlignment="1">
      <alignment horizontal="right" vertical="center" wrapText="1"/>
    </xf>
    <xf numFmtId="0" fontId="24" fillId="0" borderId="92" xfId="0" applyFont="1" applyBorder="1" applyAlignment="1">
      <alignment horizontal="left" vertical="center" wrapText="1"/>
    </xf>
    <xf numFmtId="3" fontId="24" fillId="0" borderId="93" xfId="0" applyNumberFormat="1" applyFont="1" applyBorder="1" applyAlignment="1">
      <alignment horizontal="right" vertical="center" wrapText="1"/>
    </xf>
    <xf numFmtId="0" fontId="19" fillId="0" borderId="94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95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center" vertical="center" wrapText="1"/>
    </xf>
    <xf numFmtId="3" fontId="19" fillId="0" borderId="95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95" xfId="0" applyNumberFormat="1" applyFont="1" applyBorder="1" applyAlignment="1">
      <alignment horizontal="right" vertical="center"/>
    </xf>
    <xf numFmtId="0" fontId="19" fillId="0" borderId="88" xfId="0" applyFont="1" applyBorder="1" applyAlignment="1">
      <alignment vertical="center" wrapText="1"/>
    </xf>
    <xf numFmtId="3" fontId="19" fillId="0" borderId="37" xfId="0" applyNumberFormat="1" applyFont="1" applyBorder="1" applyAlignment="1">
      <alignment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96" xfId="0" applyNumberFormat="1" applyFont="1" applyBorder="1" applyAlignment="1">
      <alignment vertical="center"/>
    </xf>
    <xf numFmtId="0" fontId="35" fillId="0" borderId="84" xfId="0" applyFont="1" applyBorder="1" applyAlignment="1">
      <alignment horizontal="left" vertical="center" wrapText="1"/>
    </xf>
    <xf numFmtId="3" fontId="24" fillId="0" borderId="17" xfId="0" applyNumberFormat="1" applyFont="1" applyBorder="1" applyAlignment="1">
      <alignment horizontal="right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97" xfId="0" applyNumberFormat="1" applyFont="1" applyBorder="1" applyAlignment="1">
      <alignment horizontal="right" vertical="center"/>
    </xf>
    <xf numFmtId="0" fontId="24" fillId="0" borderId="84" xfId="0" applyFont="1" applyBorder="1" applyAlignment="1">
      <alignment horizontal="left" vertical="center" wrapText="1"/>
    </xf>
    <xf numFmtId="3" fontId="19" fillId="0" borderId="96" xfId="0" applyNumberFormat="1" applyFont="1" applyBorder="1" applyAlignment="1">
      <alignment horizontal="right" vertical="center"/>
    </xf>
    <xf numFmtId="0" fontId="24" fillId="0" borderId="98" xfId="0" applyFont="1" applyBorder="1" applyAlignment="1">
      <alignment horizontal="left" vertical="center" wrapText="1"/>
    </xf>
    <xf numFmtId="3" fontId="24" fillId="0" borderId="99" xfId="0" applyNumberFormat="1" applyFont="1" applyBorder="1" applyAlignment="1">
      <alignment horizontal="right" vertical="center" wrapText="1"/>
    </xf>
    <xf numFmtId="3" fontId="24" fillId="0" borderId="99" xfId="0" applyNumberFormat="1" applyFont="1" applyBorder="1" applyAlignment="1">
      <alignment horizontal="center" vertical="center" wrapText="1"/>
    </xf>
    <xf numFmtId="3" fontId="24" fillId="0" borderId="100" xfId="0" applyNumberFormat="1" applyFont="1" applyBorder="1" applyAlignment="1">
      <alignment horizontal="right" vertical="center"/>
    </xf>
    <xf numFmtId="0" fontId="24" fillId="0" borderId="101" xfId="0" applyFont="1" applyBorder="1" applyAlignment="1">
      <alignment horizontal="left" vertical="center" wrapText="1"/>
    </xf>
    <xf numFmtId="3" fontId="24" fillId="0" borderId="34" xfId="0" applyNumberFormat="1" applyFont="1" applyBorder="1" applyAlignment="1">
      <alignment horizontal="right" vertical="center" wrapText="1"/>
    </xf>
    <xf numFmtId="3" fontId="24" fillId="0" borderId="34" xfId="0" applyNumberFormat="1" applyFont="1" applyBorder="1" applyAlignment="1">
      <alignment horizontal="center" vertical="center" wrapText="1"/>
    </xf>
    <xf numFmtId="3" fontId="24" fillId="0" borderId="102" xfId="0" applyNumberFormat="1" applyFont="1" applyBorder="1" applyAlignment="1">
      <alignment horizontal="right" vertical="center"/>
    </xf>
    <xf numFmtId="4" fontId="19" fillId="0" borderId="95" xfId="0" applyNumberFormat="1" applyFont="1" applyBorder="1" applyAlignment="1">
      <alignment horizontal="right" vertical="center" wrapText="1"/>
    </xf>
    <xf numFmtId="0" fontId="24" fillId="0" borderId="103" xfId="0" applyFont="1" applyBorder="1" applyAlignment="1">
      <alignment horizontal="left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4" fontId="24" fillId="0" borderId="16" xfId="0" applyNumberFormat="1" applyFont="1" applyBorder="1" applyAlignment="1">
      <alignment horizontal="right" vertical="center" wrapText="1"/>
    </xf>
    <xf numFmtId="4" fontId="24" fillId="0" borderId="104" xfId="0" applyNumberFormat="1" applyFont="1" applyBorder="1" applyAlignment="1">
      <alignment horizontal="right" vertical="center"/>
    </xf>
    <xf numFmtId="0" fontId="24" fillId="0" borderId="105" xfId="0" applyFont="1" applyBorder="1" applyAlignment="1">
      <alignment horizontal="left" vertical="center" wrapText="1"/>
    </xf>
    <xf numFmtId="3" fontId="24" fillId="0" borderId="106" xfId="0" applyNumberFormat="1" applyFont="1" applyBorder="1" applyAlignment="1">
      <alignment horizontal="right" vertical="center" wrapText="1"/>
    </xf>
    <xf numFmtId="4" fontId="24" fillId="0" borderId="106" xfId="0" applyNumberFormat="1" applyFont="1" applyBorder="1" applyAlignment="1">
      <alignment horizontal="right" vertical="center" wrapText="1"/>
    </xf>
    <xf numFmtId="4" fontId="24" fillId="0" borderId="107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53" applyFont="1" applyAlignment="1">
      <alignment vertical="center"/>
      <protection/>
    </xf>
    <xf numFmtId="4" fontId="24" fillId="0" borderId="93" xfId="0" applyNumberFormat="1" applyFont="1" applyBorder="1" applyAlignment="1">
      <alignment horizontal="right" vertical="center" wrapText="1"/>
    </xf>
    <xf numFmtId="4" fontId="24" fillId="0" borderId="93" xfId="0" applyNumberFormat="1" applyFont="1" applyBorder="1" applyAlignment="1">
      <alignment horizontal="right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4" fontId="24" fillId="0" borderId="45" xfId="0" applyNumberFormat="1" applyFont="1" applyBorder="1" applyAlignment="1">
      <alignment vertical="center" wrapText="1"/>
    </xf>
    <xf numFmtId="4" fontId="24" fillId="0" borderId="89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 wrapText="1"/>
    </xf>
    <xf numFmtId="4" fontId="24" fillId="0" borderId="100" xfId="0" applyNumberFormat="1" applyFont="1" applyBorder="1" applyAlignment="1">
      <alignment vertical="center"/>
    </xf>
    <xf numFmtId="4" fontId="24" fillId="0" borderId="87" xfId="0" applyNumberFormat="1" applyFont="1" applyBorder="1" applyAlignment="1">
      <alignment horizontal="right" vertical="center" wrapText="1"/>
    </xf>
    <xf numFmtId="4" fontId="24" fillId="0" borderId="108" xfId="0" applyNumberFormat="1" applyFont="1" applyBorder="1" applyAlignment="1">
      <alignment horizontal="right" vertical="center"/>
    </xf>
    <xf numFmtId="4" fontId="24" fillId="0" borderId="109" xfId="0" applyNumberFormat="1" applyFont="1" applyBorder="1" applyAlignment="1">
      <alignment horizontal="right" vertical="center"/>
    </xf>
    <xf numFmtId="4" fontId="24" fillId="0" borderId="110" xfId="0" applyNumberFormat="1" applyFont="1" applyBorder="1" applyAlignment="1">
      <alignment horizontal="right" vertical="center"/>
    </xf>
    <xf numFmtId="4" fontId="19" fillId="0" borderId="96" xfId="0" applyNumberFormat="1" applyFont="1" applyBorder="1" applyAlignment="1">
      <alignment horizontal="right" vertical="center" wrapText="1"/>
    </xf>
    <xf numFmtId="4" fontId="19" fillId="0" borderId="111" xfId="0" applyNumberFormat="1" applyFont="1" applyFill="1" applyBorder="1" applyAlignment="1">
      <alignment horizontal="right" vertical="center" wrapText="1"/>
    </xf>
    <xf numFmtId="4" fontId="2" fillId="0" borderId="112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3" xfId="0" applyFont="1" applyBorder="1" applyAlignment="1">
      <alignment horizontal="center"/>
    </xf>
    <xf numFmtId="0" fontId="19" fillId="0" borderId="114" xfId="0" applyFont="1" applyBorder="1" applyAlignment="1">
      <alignment horizontal="center"/>
    </xf>
    <xf numFmtId="0" fontId="38" fillId="0" borderId="1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34" borderId="47" xfId="0" applyFont="1" applyFill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4" fillId="34" borderId="117" xfId="0" applyFont="1" applyFill="1" applyBorder="1" applyAlignment="1">
      <alignment/>
    </xf>
    <xf numFmtId="0" fontId="2" fillId="0" borderId="36" xfId="0" applyFont="1" applyBorder="1" applyAlignment="1">
      <alignment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118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2" fillId="34" borderId="43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31" xfId="0" applyFont="1" applyBorder="1" applyAlignment="1">
      <alignment/>
    </xf>
    <xf numFmtId="4" fontId="0" fillId="0" borderId="118" xfId="0" applyNumberFormat="1" applyFont="1" applyBorder="1" applyAlignment="1" applyProtection="1">
      <alignment/>
      <protection locked="0"/>
    </xf>
    <xf numFmtId="4" fontId="0" fillId="0" borderId="41" xfId="0" applyNumberFormat="1" applyFont="1" applyBorder="1" applyAlignment="1" applyProtection="1">
      <alignment/>
      <protection locked="0"/>
    </xf>
    <xf numFmtId="4" fontId="0" fillId="34" borderId="43" xfId="0" applyNumberFormat="1" applyFont="1" applyFill="1" applyBorder="1" applyAlignment="1">
      <alignment/>
    </xf>
    <xf numFmtId="0" fontId="0" fillId="0" borderId="4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4" fontId="0" fillId="0" borderId="118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119" xfId="0" applyFont="1" applyBorder="1" applyAlignment="1">
      <alignment/>
    </xf>
    <xf numFmtId="0" fontId="0" fillId="0" borderId="25" xfId="0" applyFont="1" applyBorder="1" applyAlignment="1">
      <alignment/>
    </xf>
    <xf numFmtId="4" fontId="0" fillId="0" borderId="65" xfId="0" applyNumberFormat="1" applyFont="1" applyBorder="1" applyAlignment="1">
      <alignment/>
    </xf>
    <xf numFmtId="4" fontId="0" fillId="0" borderId="120" xfId="0" applyNumberFormat="1" applyFont="1" applyBorder="1" applyAlignment="1">
      <alignment/>
    </xf>
    <xf numFmtId="4" fontId="0" fillId="34" borderId="121" xfId="0" applyNumberFormat="1" applyFont="1" applyFill="1" applyBorder="1" applyAlignment="1">
      <alignment/>
    </xf>
    <xf numFmtId="0" fontId="0" fillId="34" borderId="115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4" borderId="122" xfId="0" applyNumberFormat="1" applyFont="1" applyFill="1" applyBorder="1" applyAlignment="1">
      <alignment/>
    </xf>
    <xf numFmtId="0" fontId="0" fillId="34" borderId="115" xfId="0" applyFont="1" applyFill="1" applyBorder="1" applyAlignment="1">
      <alignment horizontal="left"/>
    </xf>
    <xf numFmtId="4" fontId="2" fillId="34" borderId="23" xfId="0" applyNumberFormat="1" applyFont="1" applyFill="1" applyBorder="1" applyAlignment="1">
      <alignment/>
    </xf>
    <xf numFmtId="4" fontId="2" fillId="34" borderId="115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2" fillId="34" borderId="123" xfId="0" applyNumberFormat="1" applyFont="1" applyFill="1" applyBorder="1" applyAlignment="1">
      <alignment/>
    </xf>
    <xf numFmtId="0" fontId="38" fillId="34" borderId="116" xfId="0" applyFont="1" applyFill="1" applyBorder="1" applyAlignment="1">
      <alignment horizontal="left"/>
    </xf>
    <xf numFmtId="0" fontId="38" fillId="34" borderId="28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/>
    </xf>
    <xf numFmtId="3" fontId="0" fillId="34" borderId="34" xfId="0" applyNumberFormat="1" applyFont="1" applyFill="1" applyBorder="1" applyAlignment="1">
      <alignment/>
    </xf>
    <xf numFmtId="3" fontId="0" fillId="34" borderId="11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0" fontId="3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5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4" fontId="0" fillId="0" borderId="28" xfId="0" applyNumberFormat="1" applyBorder="1" applyAlignment="1" applyProtection="1">
      <alignment horizontal="center" vertical="center" wrapText="1"/>
      <protection/>
    </xf>
    <xf numFmtId="4" fontId="0" fillId="0" borderId="36" xfId="0" applyNumberFormat="1" applyBorder="1" applyAlignment="1" applyProtection="1">
      <alignment/>
      <protection/>
    </xf>
    <xf numFmtId="10" fontId="0" fillId="0" borderId="124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164" fontId="0" fillId="0" borderId="125" xfId="0" applyNumberFormat="1" applyBorder="1" applyAlignment="1" applyProtection="1">
      <alignment/>
      <protection/>
    </xf>
    <xf numFmtId="4" fontId="0" fillId="34" borderId="22" xfId="0" applyNumberFormat="1" applyFill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/>
    </xf>
    <xf numFmtId="164" fontId="0" fillId="34" borderId="40" xfId="0" applyNumberFormat="1" applyFill="1" applyBorder="1" applyAlignment="1" applyProtection="1">
      <alignment/>
      <protection locked="0"/>
    </xf>
    <xf numFmtId="10" fontId="0" fillId="0" borderId="126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164" fontId="0" fillId="34" borderId="118" xfId="0" applyNumberFormat="1" applyFill="1" applyBorder="1" applyAlignment="1" applyProtection="1">
      <alignment/>
      <protection locked="0"/>
    </xf>
    <xf numFmtId="4" fontId="0" fillId="34" borderId="32" xfId="0" applyNumberFormat="1" applyFill="1" applyBorder="1" applyAlignment="1" applyProtection="1">
      <alignment/>
      <protection locked="0"/>
    </xf>
    <xf numFmtId="4" fontId="2" fillId="0" borderId="31" xfId="0" applyNumberFormat="1" applyFont="1" applyBorder="1" applyAlignment="1" applyProtection="1">
      <alignment/>
      <protection/>
    </xf>
    <xf numFmtId="164" fontId="0" fillId="34" borderId="119" xfId="0" applyNumberFormat="1" applyFill="1" applyBorder="1" applyAlignment="1" applyProtection="1">
      <alignment/>
      <protection locked="0"/>
    </xf>
    <xf numFmtId="10" fontId="0" fillId="0" borderId="75" xfId="0" applyNumberFormat="1" applyBorder="1" applyAlignment="1" applyProtection="1">
      <alignment/>
      <protection locked="0"/>
    </xf>
    <xf numFmtId="4" fontId="0" fillId="0" borderId="121" xfId="0" applyNumberFormat="1" applyBorder="1" applyAlignment="1" applyProtection="1">
      <alignment/>
      <protection locked="0"/>
    </xf>
    <xf numFmtId="164" fontId="0" fillId="34" borderId="65" xfId="0" applyNumberFormat="1" applyFill="1" applyBorder="1" applyAlignment="1" applyProtection="1">
      <alignment/>
      <protection locked="0"/>
    </xf>
    <xf numFmtId="4" fontId="0" fillId="34" borderId="26" xfId="0" applyNumberFormat="1" applyFill="1" applyBorder="1" applyAlignment="1" applyProtection="1">
      <alignment/>
      <protection locked="0"/>
    </xf>
    <xf numFmtId="4" fontId="2" fillId="0" borderId="25" xfId="0" applyNumberFormat="1" applyFont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0" fontId="0" fillId="0" borderId="124" xfId="0" applyNumberFormat="1" applyBorder="1" applyAlignment="1" applyProtection="1">
      <alignment/>
      <protection/>
    </xf>
    <xf numFmtId="4" fontId="0" fillId="0" borderId="39" xfId="0" applyNumberFormat="1" applyBorder="1" applyAlignment="1" applyProtection="1">
      <alignment/>
      <protection/>
    </xf>
    <xf numFmtId="164" fontId="0" fillId="0" borderId="40" xfId="0" applyNumberFormat="1" applyFill="1" applyBorder="1" applyAlignment="1" applyProtection="1">
      <alignment/>
      <protection locked="0"/>
    </xf>
    <xf numFmtId="10" fontId="0" fillId="0" borderId="126" xfId="0" applyNumberFormat="1" applyBorder="1" applyAlignment="1" applyProtection="1">
      <alignment/>
      <protection/>
    </xf>
    <xf numFmtId="4" fontId="0" fillId="0" borderId="43" xfId="0" applyNumberFormat="1" applyBorder="1" applyAlignment="1" applyProtection="1">
      <alignment/>
      <protection/>
    </xf>
    <xf numFmtId="164" fontId="0" fillId="0" borderId="118" xfId="0" applyNumberFormat="1" applyFill="1" applyBorder="1" applyAlignment="1" applyProtection="1">
      <alignment/>
      <protection locked="0"/>
    </xf>
    <xf numFmtId="10" fontId="0" fillId="0" borderId="75" xfId="0" applyNumberFormat="1" applyBorder="1" applyAlignment="1" applyProtection="1">
      <alignment/>
      <protection/>
    </xf>
    <xf numFmtId="4" fontId="0" fillId="0" borderId="121" xfId="0" applyNumberFormat="1" applyBorder="1" applyAlignment="1" applyProtection="1">
      <alignment/>
      <protection/>
    </xf>
    <xf numFmtId="164" fontId="0" fillId="0" borderId="65" xfId="0" applyNumberFormat="1" applyFill="1" applyBorder="1" applyAlignment="1" applyProtection="1">
      <alignment/>
      <protection locked="0"/>
    </xf>
    <xf numFmtId="10" fontId="0" fillId="0" borderId="124" xfId="0" applyNumberFormat="1" applyBorder="1" applyAlignment="1" applyProtection="1">
      <alignment horizontal="center"/>
      <protection/>
    </xf>
    <xf numFmtId="4" fontId="0" fillId="0" borderId="39" xfId="0" applyNumberFormat="1" applyBorder="1" applyAlignment="1" applyProtection="1">
      <alignment horizontal="center"/>
      <protection/>
    </xf>
    <xf numFmtId="10" fontId="0" fillId="0" borderId="126" xfId="0" applyNumberFormat="1" applyBorder="1" applyAlignment="1" applyProtection="1">
      <alignment horizontal="center"/>
      <protection/>
    </xf>
    <xf numFmtId="4" fontId="0" fillId="0" borderId="43" xfId="0" applyNumberFormat="1" applyBorder="1" applyAlignment="1" applyProtection="1">
      <alignment horizontal="center"/>
      <protection/>
    </xf>
    <xf numFmtId="10" fontId="0" fillId="0" borderId="75" xfId="0" applyNumberFormat="1" applyBorder="1" applyAlignment="1" applyProtection="1">
      <alignment horizontal="center"/>
      <protection/>
    </xf>
    <xf numFmtId="4" fontId="0" fillId="0" borderId="121" xfId="0" applyNumberFormat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 locked="0"/>
    </xf>
    <xf numFmtId="10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127" xfId="0" applyBorder="1" applyAlignment="1">
      <alignment horizontal="center" vertical="center"/>
    </xf>
    <xf numFmtId="0" fontId="31" fillId="0" borderId="73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top" wrapText="1"/>
      <protection/>
    </xf>
    <xf numFmtId="0" fontId="0" fillId="0" borderId="21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4" fontId="12" fillId="0" borderId="29" xfId="0" applyNumberFormat="1" applyFont="1" applyFill="1" applyBorder="1" applyAlignment="1" applyProtection="1">
      <alignment/>
      <protection locked="0"/>
    </xf>
    <xf numFmtId="4" fontId="12" fillId="0" borderId="2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0" borderId="0" xfId="0" applyFont="1" applyAlignment="1">
      <alignment horizontal="right" vertical="center"/>
    </xf>
    <xf numFmtId="0" fontId="4" fillId="0" borderId="0" xfId="53" applyFont="1" applyAlignment="1">
      <alignment horizontal="right" vertical="center"/>
      <protection/>
    </xf>
    <xf numFmtId="0" fontId="16" fillId="0" borderId="0" xfId="53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Border="1" applyAlignment="1">
      <alignment vertical="center"/>
      <protection/>
    </xf>
    <xf numFmtId="0" fontId="18" fillId="0" borderId="0" xfId="53" applyFont="1" applyBorder="1" applyAlignment="1">
      <alignment horizontal="right" vertical="center"/>
      <protection/>
    </xf>
    <xf numFmtId="4" fontId="3" fillId="0" borderId="41" xfId="53" applyNumberFormat="1" applyFont="1" applyBorder="1" applyAlignment="1" applyProtection="1">
      <alignment vertical="center"/>
      <protection locked="0"/>
    </xf>
    <xf numFmtId="4" fontId="3" fillId="0" borderId="42" xfId="53" applyNumberFormat="1" applyFont="1" applyBorder="1" applyAlignment="1" applyProtection="1">
      <alignment vertical="center"/>
      <protection locked="0"/>
    </xf>
    <xf numFmtId="4" fontId="3" fillId="0" borderId="12" xfId="53" applyNumberFormat="1" applyFont="1" applyBorder="1" applyAlignment="1" applyProtection="1">
      <alignment vertical="center"/>
      <protection locked="0"/>
    </xf>
    <xf numFmtId="4" fontId="3" fillId="0" borderId="13" xfId="53" applyNumberFormat="1" applyFont="1" applyBorder="1" applyAlignment="1" applyProtection="1">
      <alignment vertical="center"/>
      <protection locked="0"/>
    </xf>
    <xf numFmtId="4" fontId="3" fillId="0" borderId="17" xfId="53" applyNumberFormat="1" applyFont="1" applyBorder="1" applyAlignment="1" applyProtection="1">
      <alignment vertical="center"/>
      <protection locked="0"/>
    </xf>
    <xf numFmtId="4" fontId="3" fillId="0" borderId="58" xfId="53" applyNumberFormat="1" applyFont="1" applyBorder="1" applyAlignment="1" applyProtection="1">
      <alignment vertical="center"/>
      <protection locked="0"/>
    </xf>
    <xf numFmtId="0" fontId="16" fillId="0" borderId="0" xfId="53" applyFont="1" applyBorder="1" applyAlignment="1">
      <alignment vertical="center"/>
      <protection/>
    </xf>
    <xf numFmtId="49" fontId="3" fillId="0" borderId="0" xfId="53" applyNumberFormat="1" applyFont="1" applyBorder="1" applyAlignment="1">
      <alignment vertical="center"/>
      <protection/>
    </xf>
    <xf numFmtId="0" fontId="18" fillId="0" borderId="0" xfId="53" applyFont="1" applyBorder="1" applyAlignment="1">
      <alignment vertical="center"/>
      <protection/>
    </xf>
    <xf numFmtId="0" fontId="3" fillId="0" borderId="125" xfId="53" applyFont="1" applyBorder="1" applyAlignment="1">
      <alignment vertical="center"/>
      <protection/>
    </xf>
    <xf numFmtId="0" fontId="3" fillId="0" borderId="66" xfId="53" applyFont="1" applyBorder="1" applyAlignment="1">
      <alignment vertical="center"/>
      <protection/>
    </xf>
    <xf numFmtId="4" fontId="3" fillId="0" borderId="128" xfId="53" applyNumberFormat="1" applyFont="1" applyBorder="1" applyAlignment="1" applyProtection="1">
      <alignment horizontal="center" vertical="center"/>
      <protection locked="0"/>
    </xf>
    <xf numFmtId="0" fontId="3" fillId="0" borderId="118" xfId="53" applyFont="1" applyBorder="1" applyAlignment="1">
      <alignment vertical="center"/>
      <protection/>
    </xf>
    <xf numFmtId="0" fontId="3" fillId="0" borderId="78" xfId="53" applyFont="1" applyBorder="1" applyAlignment="1">
      <alignment vertical="center"/>
      <protection/>
    </xf>
    <xf numFmtId="4" fontId="3" fillId="0" borderId="0" xfId="53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>
      <alignment horizontal="center" vertical="center"/>
    </xf>
    <xf numFmtId="0" fontId="2" fillId="35" borderId="129" xfId="0" applyFont="1" applyFill="1" applyBorder="1" applyAlignment="1">
      <alignment vertical="center"/>
    </xf>
    <xf numFmtId="0" fontId="2" fillId="35" borderId="130" xfId="0" applyFont="1" applyFill="1" applyBorder="1" applyAlignment="1">
      <alignment vertical="center"/>
    </xf>
    <xf numFmtId="4" fontId="2" fillId="35" borderId="131" xfId="0" applyNumberFormat="1" applyFont="1" applyFill="1" applyBorder="1" applyAlignment="1">
      <alignment vertical="center"/>
    </xf>
    <xf numFmtId="2" fontId="0" fillId="0" borderId="132" xfId="0" applyNumberFormat="1" applyFont="1" applyBorder="1" applyAlignment="1">
      <alignment vertical="center"/>
    </xf>
    <xf numFmtId="4" fontId="0" fillId="0" borderId="132" xfId="0" applyNumberFormat="1" applyFont="1" applyBorder="1" applyAlignment="1">
      <alignment vertical="center"/>
    </xf>
    <xf numFmtId="2" fontId="0" fillId="0" borderId="132" xfId="0" applyNumberFormat="1" applyBorder="1" applyAlignment="1">
      <alignment vertical="center"/>
    </xf>
    <xf numFmtId="0" fontId="2" fillId="36" borderId="133" xfId="0" applyFont="1" applyFill="1" applyBorder="1" applyAlignment="1">
      <alignment vertical="center"/>
    </xf>
    <xf numFmtId="0" fontId="2" fillId="36" borderId="118" xfId="0" applyFont="1" applyFill="1" applyBorder="1" applyAlignment="1">
      <alignment vertical="center"/>
    </xf>
    <xf numFmtId="4" fontId="2" fillId="36" borderId="132" xfId="0" applyNumberFormat="1" applyFont="1" applyFill="1" applyBorder="1" applyAlignment="1">
      <alignment vertical="center"/>
    </xf>
    <xf numFmtId="0" fontId="2" fillId="35" borderId="134" xfId="0" applyFont="1" applyFill="1" applyBorder="1" applyAlignment="1">
      <alignment vertical="center"/>
    </xf>
    <xf numFmtId="0" fontId="2" fillId="35" borderId="135" xfId="0" applyFont="1" applyFill="1" applyBorder="1" applyAlignment="1">
      <alignment vertical="center"/>
    </xf>
    <xf numFmtId="4" fontId="2" fillId="35" borderId="107" xfId="0" applyNumberFormat="1" applyFont="1" applyFill="1" applyBorder="1" applyAlignment="1">
      <alignment horizontal="right" vertical="center"/>
    </xf>
    <xf numFmtId="0" fontId="34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136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4" fontId="40" fillId="0" borderId="17" xfId="0" applyNumberFormat="1" applyFont="1" applyBorder="1" applyAlignment="1">
      <alignment vertical="center"/>
    </xf>
    <xf numFmtId="4" fontId="40" fillId="0" borderId="58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4" fontId="40" fillId="0" borderId="17" xfId="0" applyNumberFormat="1" applyFont="1" applyBorder="1" applyAlignment="1">
      <alignment vertical="center" wrapText="1"/>
    </xf>
    <xf numFmtId="49" fontId="40" fillId="0" borderId="97" xfId="0" applyNumberFormat="1" applyFont="1" applyBorder="1" applyAlignment="1">
      <alignment vertical="center" wrapText="1"/>
    </xf>
    <xf numFmtId="49" fontId="24" fillId="0" borderId="84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vertical="center"/>
    </xf>
    <xf numFmtId="4" fontId="24" fillId="0" borderId="58" xfId="0" applyNumberFormat="1" applyFont="1" applyBorder="1" applyAlignment="1">
      <alignment vertical="center"/>
    </xf>
    <xf numFmtId="49" fontId="24" fillId="0" borderId="58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vertical="center" wrapText="1"/>
    </xf>
    <xf numFmtId="4" fontId="24" fillId="0" borderId="17" xfId="0" applyNumberFormat="1" applyFont="1" applyBorder="1" applyAlignment="1">
      <alignment vertical="center" wrapText="1"/>
    </xf>
    <xf numFmtId="49" fontId="24" fillId="0" borderId="97" xfId="0" applyNumberFormat="1" applyFont="1" applyBorder="1" applyAlignment="1">
      <alignment vertical="center" wrapText="1"/>
    </xf>
    <xf numFmtId="49" fontId="35" fillId="0" borderId="137" xfId="0" applyNumberFormat="1" applyFont="1" applyBorder="1" applyAlignment="1">
      <alignment horizontal="center" vertical="center"/>
    </xf>
    <xf numFmtId="4" fontId="35" fillId="0" borderId="120" xfId="0" applyNumberFormat="1" applyFont="1" applyBorder="1" applyAlignment="1">
      <alignment vertical="center"/>
    </xf>
    <xf numFmtId="4" fontId="35" fillId="0" borderId="64" xfId="0" applyNumberFormat="1" applyFont="1" applyBorder="1" applyAlignment="1">
      <alignment vertical="center"/>
    </xf>
    <xf numFmtId="49" fontId="35" fillId="0" borderId="64" xfId="0" applyNumberFormat="1" applyFont="1" applyBorder="1" applyAlignment="1">
      <alignment horizontal="center" vertical="center" wrapText="1"/>
    </xf>
    <xf numFmtId="4" fontId="35" fillId="0" borderId="120" xfId="0" applyNumberFormat="1" applyFont="1" applyBorder="1" applyAlignment="1">
      <alignment vertical="center" wrapText="1"/>
    </xf>
    <xf numFmtId="49" fontId="35" fillId="0" borderId="138" xfId="0" applyNumberFormat="1" applyFont="1" applyBorder="1" applyAlignment="1">
      <alignment horizontal="center" vertical="center" wrapText="1"/>
    </xf>
    <xf numFmtId="4" fontId="24" fillId="0" borderId="58" xfId="0" applyNumberFormat="1" applyFont="1" applyBorder="1" applyAlignment="1">
      <alignment horizontal="center" vertical="center"/>
    </xf>
    <xf numFmtId="4" fontId="35" fillId="0" borderId="64" xfId="0" applyNumberFormat="1" applyFont="1" applyBorder="1" applyAlignment="1">
      <alignment horizontal="center" vertical="center"/>
    </xf>
    <xf numFmtId="49" fontId="35" fillId="0" borderId="65" xfId="0" applyNumberFormat="1" applyFont="1" applyBorder="1" applyAlignment="1">
      <alignment horizontal="center" vertical="center" wrapText="1"/>
    </xf>
    <xf numFmtId="49" fontId="2" fillId="0" borderId="105" xfId="0" applyNumberFormat="1" applyFont="1" applyBorder="1" applyAlignment="1">
      <alignment horizontal="center" vertical="center"/>
    </xf>
    <xf numFmtId="4" fontId="2" fillId="0" borderId="106" xfId="0" applyNumberFormat="1" applyFont="1" applyBorder="1" applyAlignment="1">
      <alignment vertical="center"/>
    </xf>
    <xf numFmtId="4" fontId="2" fillId="0" borderId="139" xfId="0" applyNumberFormat="1" applyFont="1" applyBorder="1" applyAlignment="1">
      <alignment vertical="center"/>
    </xf>
    <xf numFmtId="49" fontId="2" fillId="0" borderId="139" xfId="0" applyNumberFormat="1" applyFont="1" applyBorder="1" applyAlignment="1">
      <alignment horizontal="center" vertical="center" wrapText="1"/>
    </xf>
    <xf numFmtId="49" fontId="2" fillId="0" borderId="135" xfId="0" applyNumberFormat="1" applyFont="1" applyBorder="1" applyAlignment="1">
      <alignment horizontal="center" vertical="center" wrapText="1"/>
    </xf>
    <xf numFmtId="49" fontId="2" fillId="0" borderId="106" xfId="0" applyNumberFormat="1" applyFont="1" applyBorder="1" applyAlignment="1">
      <alignment horizontal="center" vertical="center" wrapText="1"/>
    </xf>
    <xf numFmtId="49" fontId="2" fillId="0" borderId="14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24" fillId="0" borderId="103" xfId="0" applyNumberFormat="1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4" fontId="24" fillId="0" borderId="141" xfId="0" applyNumberFormat="1" applyFont="1" applyBorder="1" applyAlignment="1">
      <alignment vertical="center"/>
    </xf>
    <xf numFmtId="4" fontId="24" fillId="0" borderId="14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24" fillId="0" borderId="84" xfId="0" applyNumberFormat="1" applyFont="1" applyBorder="1" applyAlignment="1">
      <alignment vertical="center"/>
    </xf>
    <xf numFmtId="4" fontId="24" fillId="0" borderId="143" xfId="0" applyNumberFormat="1" applyFont="1" applyBorder="1" applyAlignment="1">
      <alignment vertical="center"/>
    </xf>
    <xf numFmtId="49" fontId="2" fillId="0" borderId="144" xfId="0" applyNumberFormat="1" applyFont="1" applyBorder="1" applyAlignment="1">
      <alignment horizontal="center" vertical="center"/>
    </xf>
    <xf numFmtId="4" fontId="2" fillId="0" borderId="145" xfId="0" applyNumberFormat="1" applyFont="1" applyBorder="1" applyAlignment="1">
      <alignment vertical="center"/>
    </xf>
    <xf numFmtId="49" fontId="2" fillId="0" borderId="146" xfId="0" applyNumberFormat="1" applyFont="1" applyBorder="1" applyAlignment="1">
      <alignment horizontal="center" vertical="center" wrapText="1"/>
    </xf>
    <xf numFmtId="4" fontId="2" fillId="0" borderId="146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0" borderId="45" xfId="0" applyNumberFormat="1" applyFont="1" applyBorder="1" applyAlignment="1">
      <alignment horizontal="center" vertical="center"/>
    </xf>
    <xf numFmtId="49" fontId="19" fillId="0" borderId="46" xfId="0" applyNumberFormat="1" applyFont="1" applyBorder="1" applyAlignment="1">
      <alignment vertical="center" wrapText="1"/>
    </xf>
    <xf numFmtId="49" fontId="19" fillId="0" borderId="147" xfId="0" applyNumberFormat="1" applyFont="1" applyBorder="1" applyAlignment="1">
      <alignment vertical="center" wrapText="1"/>
    </xf>
    <xf numFmtId="49" fontId="24" fillId="0" borderId="147" xfId="0" applyNumberFormat="1" applyFont="1" applyBorder="1" applyAlignment="1">
      <alignment vertical="center" wrapText="1"/>
    </xf>
    <xf numFmtId="49" fontId="19" fillId="0" borderId="58" xfId="0" applyNumberFormat="1" applyFont="1" applyBorder="1" applyAlignment="1">
      <alignment vertical="center" wrapText="1"/>
    </xf>
    <xf numFmtId="4" fontId="35" fillId="0" borderId="65" xfId="0" applyNumberFormat="1" applyFont="1" applyBorder="1" applyAlignment="1">
      <alignment vertical="center"/>
    </xf>
    <xf numFmtId="4" fontId="35" fillId="0" borderId="120" xfId="0" applyNumberFormat="1" applyFont="1" applyBorder="1" applyAlignment="1">
      <alignment horizontal="center" vertical="center"/>
    </xf>
    <xf numFmtId="49" fontId="35" fillId="0" borderId="148" xfId="0" applyNumberFormat="1" applyFont="1" applyBorder="1" applyAlignment="1">
      <alignment horizontal="center" vertical="center" wrapText="1"/>
    </xf>
    <xf numFmtId="4" fontId="24" fillId="0" borderId="45" xfId="0" applyNumberFormat="1" applyFont="1" applyBorder="1" applyAlignment="1">
      <alignment vertical="center"/>
    </xf>
    <xf numFmtId="49" fontId="24" fillId="0" borderId="46" xfId="0" applyNumberFormat="1" applyFont="1" applyBorder="1" applyAlignment="1">
      <alignment vertical="center" wrapText="1"/>
    </xf>
    <xf numFmtId="4" fontId="2" fillId="0" borderId="145" xfId="0" applyNumberFormat="1" applyFont="1" applyBorder="1" applyAlignment="1">
      <alignment horizontal="center" vertical="center"/>
    </xf>
    <xf numFmtId="49" fontId="2" fillId="0" borderId="14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4" fillId="0" borderId="150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3" fontId="24" fillId="0" borderId="120" xfId="0" applyNumberFormat="1" applyFont="1" applyBorder="1" applyAlignment="1">
      <alignment vertical="center"/>
    </xf>
    <xf numFmtId="3" fontId="24" fillId="0" borderId="153" xfId="0" applyNumberFormat="1" applyFont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3" fontId="28" fillId="0" borderId="75" xfId="0" applyNumberFormat="1" applyFont="1" applyFill="1" applyBorder="1" applyAlignment="1">
      <alignment vertical="center"/>
    </xf>
    <xf numFmtId="3" fontId="28" fillId="0" borderId="121" xfId="0" applyNumberFormat="1" applyFont="1" applyFill="1" applyBorder="1" applyAlignment="1">
      <alignment vertical="center"/>
    </xf>
    <xf numFmtId="3" fontId="24" fillId="0" borderId="75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0" fontId="4" fillId="0" borderId="154" xfId="0" applyFont="1" applyBorder="1" applyAlignment="1">
      <alignment vertical="center"/>
    </xf>
    <xf numFmtId="0" fontId="4" fillId="0" borderId="152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4" fillId="0" borderId="151" xfId="0" applyFont="1" applyFill="1" applyBorder="1" applyAlignment="1">
      <alignment horizontal="center" vertical="center"/>
    </xf>
    <xf numFmtId="3" fontId="19" fillId="0" borderId="25" xfId="0" applyNumberFormat="1" applyFont="1" applyFill="1" applyBorder="1" applyAlignment="1">
      <alignment vertical="center"/>
    </xf>
    <xf numFmtId="3" fontId="19" fillId="0" borderId="75" xfId="0" applyNumberFormat="1" applyFont="1" applyFill="1" applyBorder="1" applyAlignment="1">
      <alignment vertical="center"/>
    </xf>
    <xf numFmtId="3" fontId="19" fillId="0" borderId="121" xfId="0" applyNumberFormat="1" applyFont="1" applyFill="1" applyBorder="1" applyAlignment="1">
      <alignment vertical="center"/>
    </xf>
    <xf numFmtId="3" fontId="24" fillId="0" borderId="75" xfId="0" applyNumberFormat="1" applyFont="1" applyFill="1" applyBorder="1" applyAlignment="1">
      <alignment vertical="center"/>
    </xf>
    <xf numFmtId="3" fontId="24" fillId="0" borderId="120" xfId="0" applyNumberFormat="1" applyFont="1" applyFill="1" applyBorder="1" applyAlignment="1">
      <alignment vertical="center"/>
    </xf>
    <xf numFmtId="3" fontId="24" fillId="0" borderId="153" xfId="0" applyNumberFormat="1" applyFont="1" applyFill="1" applyBorder="1" applyAlignment="1">
      <alignment vertical="center"/>
    </xf>
    <xf numFmtId="0" fontId="4" fillId="35" borderId="152" xfId="0" applyFont="1" applyFill="1" applyBorder="1" applyAlignment="1">
      <alignment horizontal="center" vertical="center"/>
    </xf>
    <xf numFmtId="0" fontId="4" fillId="35" borderId="150" xfId="0" applyFont="1" applyFill="1" applyBorder="1" applyAlignment="1">
      <alignment horizontal="center" vertical="center"/>
    </xf>
    <xf numFmtId="0" fontId="4" fillId="35" borderId="151" xfId="0" applyFont="1" applyFill="1" applyBorder="1" applyAlignment="1">
      <alignment horizontal="center" vertical="center"/>
    </xf>
    <xf numFmtId="3" fontId="19" fillId="35" borderId="25" xfId="0" applyNumberFormat="1" applyFont="1" applyFill="1" applyBorder="1" applyAlignment="1">
      <alignment vertical="center"/>
    </xf>
    <xf numFmtId="3" fontId="19" fillId="35" borderId="75" xfId="0" applyNumberFormat="1" applyFont="1" applyFill="1" applyBorder="1" applyAlignment="1">
      <alignment vertical="center"/>
    </xf>
    <xf numFmtId="3" fontId="19" fillId="35" borderId="121" xfId="0" applyNumberFormat="1" applyFont="1" applyFill="1" applyBorder="1" applyAlignment="1">
      <alignment vertical="center"/>
    </xf>
    <xf numFmtId="3" fontId="24" fillId="35" borderId="75" xfId="0" applyNumberFormat="1" applyFont="1" applyFill="1" applyBorder="1" applyAlignment="1">
      <alignment vertical="center"/>
    </xf>
    <xf numFmtId="3" fontId="24" fillId="35" borderId="120" xfId="0" applyNumberFormat="1" applyFont="1" applyFill="1" applyBorder="1" applyAlignment="1">
      <alignment vertical="center"/>
    </xf>
    <xf numFmtId="3" fontId="24" fillId="35" borderId="153" xfId="0" applyNumberFormat="1" applyFont="1" applyFill="1" applyBorder="1" applyAlignment="1">
      <alignment vertical="center"/>
    </xf>
    <xf numFmtId="3" fontId="2" fillId="35" borderId="51" xfId="0" applyNumberFormat="1" applyFont="1" applyFill="1" applyBorder="1" applyAlignment="1">
      <alignment vertical="center"/>
    </xf>
    <xf numFmtId="0" fontId="27" fillId="36" borderId="152" xfId="0" applyFont="1" applyFill="1" applyBorder="1" applyAlignment="1">
      <alignment horizontal="center" vertical="center"/>
    </xf>
    <xf numFmtId="0" fontId="27" fillId="36" borderId="150" xfId="0" applyFont="1" applyFill="1" applyBorder="1" applyAlignment="1">
      <alignment horizontal="center" vertical="center"/>
    </xf>
    <xf numFmtId="0" fontId="27" fillId="36" borderId="151" xfId="0" applyFont="1" applyFill="1" applyBorder="1" applyAlignment="1">
      <alignment horizontal="center" vertical="center"/>
    </xf>
    <xf numFmtId="3" fontId="28" fillId="36" borderId="25" xfId="0" applyNumberFormat="1" applyFont="1" applyFill="1" applyBorder="1" applyAlignment="1">
      <alignment vertical="center"/>
    </xf>
    <xf numFmtId="3" fontId="28" fillId="36" borderId="75" xfId="0" applyNumberFormat="1" applyFont="1" applyFill="1" applyBorder="1" applyAlignment="1">
      <alignment vertical="center"/>
    </xf>
    <xf numFmtId="3" fontId="28" fillId="36" borderId="121" xfId="0" applyNumberFormat="1" applyFont="1" applyFill="1" applyBorder="1" applyAlignment="1">
      <alignment vertical="center"/>
    </xf>
    <xf numFmtId="3" fontId="24" fillId="36" borderId="75" xfId="0" applyNumberFormat="1" applyFont="1" applyFill="1" applyBorder="1" applyAlignment="1">
      <alignment vertical="center"/>
    </xf>
    <xf numFmtId="3" fontId="24" fillId="36" borderId="120" xfId="0" applyNumberFormat="1" applyFont="1" applyFill="1" applyBorder="1" applyAlignment="1">
      <alignment vertical="center"/>
    </xf>
    <xf numFmtId="3" fontId="24" fillId="36" borderId="153" xfId="0" applyNumberFormat="1" applyFont="1" applyFill="1" applyBorder="1" applyAlignment="1">
      <alignment vertical="center"/>
    </xf>
    <xf numFmtId="3" fontId="2" fillId="36" borderId="51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3" fillId="0" borderId="0" xfId="0" applyNumberFormat="1" applyFont="1" applyAlignment="1">
      <alignment/>
    </xf>
    <xf numFmtId="0" fontId="1" fillId="0" borderId="37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3" fillId="0" borderId="0" xfId="53" applyFont="1" applyAlignment="1">
      <alignment horizontal="right" vertical="center"/>
      <protection/>
    </xf>
    <xf numFmtId="0" fontId="20" fillId="0" borderId="0" xfId="53" applyFont="1" applyAlignment="1">
      <alignment horizontal="right" vertical="center"/>
      <protection/>
    </xf>
    <xf numFmtId="0" fontId="31" fillId="0" borderId="155" xfId="0" applyFont="1" applyBorder="1" applyAlignment="1">
      <alignment vertical="center"/>
    </xf>
    <xf numFmtId="0" fontId="0" fillId="0" borderId="156" xfId="0" applyBorder="1" applyAlignment="1">
      <alignment horizontal="center" vertical="center"/>
    </xf>
    <xf numFmtId="0" fontId="42" fillId="0" borderId="157" xfId="0" applyFont="1" applyBorder="1" applyAlignment="1">
      <alignment vertical="center" wrapText="1"/>
    </xf>
    <xf numFmtId="0" fontId="32" fillId="0" borderId="158" xfId="0" applyFont="1" applyBorder="1" applyAlignment="1">
      <alignment vertical="center"/>
    </xf>
    <xf numFmtId="0" fontId="44" fillId="0" borderId="159" xfId="0" applyFont="1" applyBorder="1" applyAlignment="1">
      <alignment vertical="center"/>
    </xf>
    <xf numFmtId="0" fontId="0" fillId="0" borderId="159" xfId="0" applyBorder="1" applyAlignment="1">
      <alignment vertical="center"/>
    </xf>
    <xf numFmtId="0" fontId="2" fillId="0" borderId="160" xfId="0" applyFont="1" applyBorder="1" applyAlignment="1">
      <alignment vertical="center" wrapText="1"/>
    </xf>
    <xf numFmtId="0" fontId="0" fillId="0" borderId="67" xfId="0" applyBorder="1" applyAlignment="1">
      <alignment vertical="center"/>
    </xf>
    <xf numFmtId="0" fontId="0" fillId="0" borderId="33" xfId="0" applyBorder="1" applyAlignment="1">
      <alignment vertical="center"/>
    </xf>
    <xf numFmtId="0" fontId="31" fillId="0" borderId="48" xfId="0" applyFont="1" applyBorder="1" applyAlignment="1">
      <alignment vertical="center"/>
    </xf>
    <xf numFmtId="0" fontId="0" fillId="0" borderId="115" xfId="0" applyBorder="1" applyAlignment="1">
      <alignment horizontal="center" vertical="center"/>
    </xf>
    <xf numFmtId="0" fontId="0" fillId="0" borderId="157" xfId="0" applyFont="1" applyBorder="1" applyAlignment="1">
      <alignment vertical="center"/>
    </xf>
    <xf numFmtId="0" fontId="0" fillId="0" borderId="161" xfId="0" applyBorder="1" applyAlignment="1">
      <alignment vertical="center"/>
    </xf>
    <xf numFmtId="0" fontId="2" fillId="0" borderId="157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31" fillId="0" borderId="63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3" fontId="2" fillId="0" borderId="51" xfId="0" applyNumberFormat="1" applyFont="1" applyFill="1" applyBorder="1" applyAlignment="1">
      <alignment vertical="center"/>
    </xf>
    <xf numFmtId="3" fontId="4" fillId="33" borderId="23" xfId="0" applyNumberFormat="1" applyFont="1" applyFill="1" applyBorder="1" applyAlignment="1">
      <alignment horizontal="right" vertical="center" wrapText="1"/>
    </xf>
    <xf numFmtId="3" fontId="4" fillId="0" borderId="162" xfId="0" applyNumberFormat="1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136" xfId="0" applyNumberFormat="1" applyFont="1" applyBorder="1" applyAlignment="1">
      <alignment horizontal="right" vertical="center"/>
    </xf>
    <xf numFmtId="3" fontId="2" fillId="0" borderId="123" xfId="0" applyNumberFormat="1" applyFont="1" applyBorder="1" applyAlignment="1">
      <alignment horizontal="right" vertical="center" wrapText="1"/>
    </xf>
    <xf numFmtId="0" fontId="19" fillId="34" borderId="20" xfId="0" applyFont="1" applyFill="1" applyBorder="1" applyAlignment="1">
      <alignment horizontal="center" vertical="center" wrapText="1"/>
    </xf>
    <xf numFmtId="4" fontId="19" fillId="34" borderId="2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48" applyFont="1" applyFill="1" applyAlignment="1">
      <alignment vertical="center"/>
      <protection/>
    </xf>
    <xf numFmtId="0" fontId="0" fillId="0" borderId="0" xfId="48">
      <alignment/>
      <protection/>
    </xf>
    <xf numFmtId="0" fontId="4" fillId="0" borderId="0" xfId="48" applyFont="1" applyAlignment="1">
      <alignment horizontal="right" vertical="center"/>
      <protection/>
    </xf>
    <xf numFmtId="0" fontId="19" fillId="0" borderId="0" xfId="48" applyFont="1" applyAlignment="1">
      <alignment horizontal="right" vertical="center"/>
      <protection/>
    </xf>
    <xf numFmtId="0" fontId="25" fillId="0" borderId="0" xfId="48" applyFont="1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4" fillId="36" borderId="37" xfId="54" applyFont="1" applyFill="1" applyBorder="1" applyAlignment="1" applyProtection="1">
      <alignment horizontal="center" vertical="center" wrapText="1"/>
      <protection locked="0"/>
    </xf>
    <xf numFmtId="0" fontId="4" fillId="36" borderId="22" xfId="54" applyFont="1" applyFill="1" applyBorder="1" applyAlignment="1" applyProtection="1">
      <alignment horizontal="center" vertical="center" wrapText="1"/>
      <protection locked="0"/>
    </xf>
    <xf numFmtId="0" fontId="27" fillId="36" borderId="163" xfId="54" applyFont="1" applyFill="1" applyBorder="1" applyAlignment="1" applyProtection="1">
      <alignment horizontal="center" vertical="center" wrapText="1"/>
      <protection locked="0"/>
    </xf>
    <xf numFmtId="0" fontId="4" fillId="36" borderId="78" xfId="54" applyFont="1" applyFill="1" applyBorder="1" applyAlignment="1" applyProtection="1">
      <alignment horizontal="center" vertical="center" wrapText="1"/>
      <protection locked="0"/>
    </xf>
    <xf numFmtId="0" fontId="27" fillId="36" borderId="164" xfId="54" applyFont="1" applyFill="1" applyBorder="1" applyAlignment="1" applyProtection="1">
      <alignment horizontal="center" vertical="center" wrapText="1"/>
      <protection locked="0"/>
    </xf>
    <xf numFmtId="0" fontId="4" fillId="36" borderId="165" xfId="54" applyFont="1" applyFill="1" applyBorder="1" applyAlignment="1" applyProtection="1">
      <alignment horizontal="center" vertical="center" wrapText="1"/>
      <protection locked="0"/>
    </xf>
    <xf numFmtId="0" fontId="27" fillId="36" borderId="41" xfId="54" applyFont="1" applyFill="1" applyBorder="1" applyAlignment="1" applyProtection="1">
      <alignment horizontal="center" vertical="center" wrapText="1"/>
      <protection locked="0"/>
    </xf>
    <xf numFmtId="0" fontId="27" fillId="36" borderId="32" xfId="54" applyFont="1" applyFill="1" applyBorder="1" applyAlignment="1" applyProtection="1">
      <alignment horizontal="center" vertical="center" wrapText="1"/>
      <protection locked="0"/>
    </xf>
    <xf numFmtId="0" fontId="46" fillId="36" borderId="64" xfId="54" applyFont="1" applyFill="1" applyBorder="1" applyAlignment="1" applyProtection="1">
      <alignment horizontal="center" vertical="center" wrapText="1"/>
      <protection locked="0"/>
    </xf>
    <xf numFmtId="0" fontId="46" fillId="36" borderId="120" xfId="54" applyFont="1" applyFill="1" applyBorder="1" applyAlignment="1" applyProtection="1">
      <alignment horizontal="center" vertical="center" wrapText="1"/>
      <protection locked="0"/>
    </xf>
    <xf numFmtId="3" fontId="46" fillId="36" borderId="120" xfId="54" applyNumberFormat="1" applyFont="1" applyFill="1" applyBorder="1" applyAlignment="1" applyProtection="1">
      <alignment horizontal="center" vertical="center" wrapText="1"/>
      <protection locked="0"/>
    </xf>
    <xf numFmtId="0" fontId="46" fillId="36" borderId="65" xfId="54" applyFont="1" applyFill="1" applyBorder="1" applyAlignment="1" applyProtection="1">
      <alignment horizontal="center" vertical="center" wrapText="1"/>
      <protection locked="0"/>
    </xf>
    <xf numFmtId="0" fontId="46" fillId="36" borderId="75" xfId="54" applyFont="1" applyFill="1" applyBorder="1" applyAlignment="1" applyProtection="1">
      <alignment horizontal="center" vertical="center" wrapText="1"/>
      <protection locked="0"/>
    </xf>
    <xf numFmtId="0" fontId="46" fillId="36" borderId="166" xfId="54" applyFont="1" applyFill="1" applyBorder="1" applyAlignment="1" applyProtection="1">
      <alignment horizontal="center" vertical="center" wrapText="1"/>
      <protection locked="0"/>
    </xf>
    <xf numFmtId="0" fontId="46" fillId="36" borderId="167" xfId="54" applyFont="1" applyFill="1" applyBorder="1" applyAlignment="1" applyProtection="1">
      <alignment horizontal="center" vertical="center" wrapText="1"/>
      <protection locked="0"/>
    </xf>
    <xf numFmtId="0" fontId="46" fillId="36" borderId="168" xfId="54" applyFont="1" applyFill="1" applyBorder="1" applyAlignment="1" applyProtection="1">
      <alignment horizontal="center" vertical="center" wrapText="1"/>
      <protection locked="0"/>
    </xf>
    <xf numFmtId="0" fontId="46" fillId="36" borderId="26" xfId="54" applyFont="1" applyFill="1" applyBorder="1" applyAlignment="1" applyProtection="1">
      <alignment horizontal="center" vertical="center" wrapText="1"/>
      <protection locked="0"/>
    </xf>
    <xf numFmtId="0" fontId="26" fillId="34" borderId="57" xfId="54" applyFont="1" applyFill="1" applyBorder="1" applyAlignment="1" applyProtection="1">
      <alignment horizontal="center" vertical="center" wrapText="1"/>
      <protection locked="0"/>
    </xf>
    <xf numFmtId="4" fontId="27" fillId="0" borderId="169" xfId="54" applyNumberFormat="1" applyFont="1" applyFill="1" applyBorder="1" applyAlignment="1" applyProtection="1">
      <alignment vertical="center"/>
      <protection locked="0"/>
    </xf>
    <xf numFmtId="4" fontId="1" fillId="0" borderId="66" xfId="54" applyNumberFormat="1" applyFont="1" applyFill="1" applyBorder="1" applyAlignment="1" applyProtection="1">
      <alignment vertical="center"/>
      <protection locked="0"/>
    </xf>
    <xf numFmtId="4" fontId="27" fillId="0" borderId="170" xfId="54" applyNumberFormat="1" applyFont="1" applyFill="1" applyBorder="1" applyAlignment="1" applyProtection="1">
      <alignment vertical="center"/>
      <protection locked="0"/>
    </xf>
    <xf numFmtId="4" fontId="1" fillId="0" borderId="171" xfId="54" applyNumberFormat="1" applyFont="1" applyFill="1" applyBorder="1" applyAlignment="1" applyProtection="1">
      <alignment vertical="center"/>
      <protection locked="0"/>
    </xf>
    <xf numFmtId="4" fontId="47" fillId="0" borderId="12" xfId="54" applyNumberFormat="1" applyFont="1" applyFill="1" applyBorder="1" applyAlignment="1" applyProtection="1">
      <alignment vertical="center"/>
      <protection locked="0"/>
    </xf>
    <xf numFmtId="4" fontId="47" fillId="0" borderId="30" xfId="54" applyNumberFormat="1" applyFont="1" applyFill="1" applyBorder="1" applyAlignment="1" applyProtection="1">
      <alignment vertical="center"/>
      <protection locked="0"/>
    </xf>
    <xf numFmtId="0" fontId="26" fillId="34" borderId="126" xfId="54" applyFont="1" applyFill="1" applyBorder="1" applyAlignment="1" applyProtection="1">
      <alignment horizontal="center" vertical="center" wrapText="1"/>
      <protection locked="0"/>
    </xf>
    <xf numFmtId="4" fontId="27" fillId="0" borderId="172" xfId="54" applyNumberFormat="1" applyFont="1" applyFill="1" applyBorder="1" applyAlignment="1" applyProtection="1">
      <alignment vertical="center"/>
      <protection locked="0"/>
    </xf>
    <xf numFmtId="4" fontId="1" fillId="0" borderId="118" xfId="54" applyNumberFormat="1" applyFont="1" applyFill="1" applyBorder="1" applyAlignment="1" applyProtection="1">
      <alignment vertical="center"/>
      <protection locked="0"/>
    </xf>
    <xf numFmtId="4" fontId="27" fillId="0" borderId="164" xfId="54" applyNumberFormat="1" applyFont="1" applyFill="1" applyBorder="1" applyAlignment="1" applyProtection="1">
      <alignment vertical="center"/>
      <protection locked="0"/>
    </xf>
    <xf numFmtId="4" fontId="1" fillId="0" borderId="165" xfId="54" applyNumberFormat="1" applyFont="1" applyFill="1" applyBorder="1" applyAlignment="1" applyProtection="1">
      <alignment vertical="center"/>
      <protection locked="0"/>
    </xf>
    <xf numFmtId="4" fontId="47" fillId="0" borderId="41" xfId="54" applyNumberFormat="1" applyFont="1" applyFill="1" applyBorder="1" applyAlignment="1" applyProtection="1">
      <alignment vertical="center"/>
      <protection locked="0"/>
    </xf>
    <xf numFmtId="4" fontId="47" fillId="0" borderId="32" xfId="54" applyNumberFormat="1" applyFont="1" applyFill="1" applyBorder="1" applyAlignment="1" applyProtection="1">
      <alignment vertical="center"/>
      <protection locked="0"/>
    </xf>
    <xf numFmtId="4" fontId="47" fillId="0" borderId="163" xfId="54" applyNumberFormat="1" applyFont="1" applyFill="1" applyBorder="1" applyAlignment="1" applyProtection="1">
      <alignment vertical="center"/>
      <protection locked="0"/>
    </xf>
    <xf numFmtId="4" fontId="1" fillId="0" borderId="78" xfId="54" applyNumberFormat="1" applyFont="1" applyFill="1" applyBorder="1" applyAlignment="1" applyProtection="1">
      <alignment vertical="center"/>
      <protection locked="0"/>
    </xf>
    <xf numFmtId="4" fontId="47" fillId="0" borderId="173" xfId="54" applyNumberFormat="1" applyFont="1" applyFill="1" applyBorder="1" applyAlignment="1" applyProtection="1">
      <alignment vertical="center"/>
      <protection locked="0"/>
    </xf>
    <xf numFmtId="4" fontId="1" fillId="0" borderId="174" xfId="54" applyNumberFormat="1" applyFont="1" applyFill="1" applyBorder="1" applyAlignment="1" applyProtection="1">
      <alignment vertical="center"/>
      <protection locked="0"/>
    </xf>
    <xf numFmtId="4" fontId="47" fillId="0" borderId="45" xfId="54" applyNumberFormat="1" applyFont="1" applyFill="1" applyBorder="1" applyAlignment="1" applyProtection="1">
      <alignment vertical="center"/>
      <protection locked="0"/>
    </xf>
    <xf numFmtId="4" fontId="47" fillId="0" borderId="175" xfId="54" applyNumberFormat="1" applyFont="1" applyFill="1" applyBorder="1" applyAlignment="1" applyProtection="1">
      <alignment vertical="center"/>
      <protection locked="0"/>
    </xf>
    <xf numFmtId="0" fontId="26" fillId="34" borderId="56" xfId="54" applyFont="1" applyFill="1" applyBorder="1" applyAlignment="1" applyProtection="1">
      <alignment horizontal="center" vertical="center" wrapText="1"/>
      <protection locked="0"/>
    </xf>
    <xf numFmtId="4" fontId="27" fillId="0" borderId="166" xfId="54" applyNumberFormat="1" applyFont="1" applyFill="1" applyBorder="1" applyAlignment="1" applyProtection="1">
      <alignment vertical="center"/>
      <protection locked="0"/>
    </xf>
    <xf numFmtId="4" fontId="4" fillId="0" borderId="78" xfId="54" applyNumberFormat="1" applyFont="1" applyFill="1" applyBorder="1" applyAlignment="1" applyProtection="1">
      <alignment vertical="center"/>
      <protection locked="0"/>
    </xf>
    <xf numFmtId="4" fontId="27" fillId="0" borderId="167" xfId="54" applyNumberFormat="1" applyFont="1" applyFill="1" applyBorder="1" applyAlignment="1" applyProtection="1">
      <alignment vertical="center"/>
      <protection locked="0"/>
    </xf>
    <xf numFmtId="4" fontId="4" fillId="0" borderId="168" xfId="54" applyNumberFormat="1" applyFont="1" applyFill="1" applyBorder="1" applyAlignment="1" applyProtection="1">
      <alignment vertical="center"/>
      <protection locked="0"/>
    </xf>
    <xf numFmtId="4" fontId="27" fillId="0" borderId="120" xfId="54" applyNumberFormat="1" applyFont="1" applyFill="1" applyBorder="1" applyAlignment="1" applyProtection="1">
      <alignment vertical="center"/>
      <protection locked="0"/>
    </xf>
    <xf numFmtId="4" fontId="27" fillId="0" borderId="175" xfId="54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/>
    </xf>
    <xf numFmtId="0" fontId="4" fillId="36" borderId="36" xfId="54" applyFont="1" applyFill="1" applyBorder="1" applyAlignment="1" applyProtection="1">
      <alignment horizontal="left" vertical="center"/>
      <protection locked="0"/>
    </xf>
    <xf numFmtId="0" fontId="4" fillId="36" borderId="125" xfId="54" applyFont="1" applyFill="1" applyBorder="1" applyAlignment="1" applyProtection="1">
      <alignment horizontal="left" vertical="center"/>
      <protection locked="0"/>
    </xf>
    <xf numFmtId="0" fontId="4" fillId="36" borderId="22" xfId="54" applyFont="1" applyFill="1" applyBorder="1" applyAlignment="1" applyProtection="1">
      <alignment horizontal="left" vertical="center"/>
      <protection locked="0"/>
    </xf>
    <xf numFmtId="0" fontId="1" fillId="0" borderId="0" xfId="48" applyFont="1" applyFill="1" applyBorder="1" applyAlignment="1">
      <alignment vertical="center"/>
      <protection/>
    </xf>
    <xf numFmtId="0" fontId="0" fillId="0" borderId="0" xfId="48" applyFill="1" applyBorder="1">
      <alignment/>
      <protection/>
    </xf>
    <xf numFmtId="0" fontId="49" fillId="0" borderId="0" xfId="49" applyFont="1">
      <alignment/>
      <protection/>
    </xf>
    <xf numFmtId="0" fontId="34" fillId="0" borderId="0" xfId="49" applyFont="1">
      <alignment/>
      <protection/>
    </xf>
    <xf numFmtId="0" fontId="18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0" fontId="50" fillId="0" borderId="0" xfId="49" applyFont="1">
      <alignment/>
      <protection/>
    </xf>
    <xf numFmtId="0" fontId="50" fillId="0" borderId="0" xfId="49" applyFont="1" applyAlignment="1">
      <alignment horizontal="left"/>
      <protection/>
    </xf>
    <xf numFmtId="0" fontId="18" fillId="0" borderId="0" xfId="49" applyFont="1" applyFill="1" applyBorder="1" applyAlignment="1">
      <alignment horizontal="left"/>
      <protection/>
    </xf>
    <xf numFmtId="0" fontId="3" fillId="0" borderId="0" xfId="49" applyFont="1" applyAlignment="1">
      <alignment horizontal="left"/>
      <protection/>
    </xf>
    <xf numFmtId="0" fontId="18" fillId="0" borderId="0" xfId="49" applyFont="1" applyFill="1" applyBorder="1" applyAlignment="1">
      <alignment horizontal="center"/>
      <protection/>
    </xf>
    <xf numFmtId="0" fontId="12" fillId="0" borderId="0" xfId="49" applyFont="1" applyFill="1">
      <alignment/>
      <protection/>
    </xf>
    <xf numFmtId="0" fontId="12" fillId="0" borderId="0" xfId="49" applyFont="1" applyFill="1">
      <alignment/>
      <protection/>
    </xf>
    <xf numFmtId="0" fontId="3" fillId="0" borderId="0" xfId="49" applyFont="1" applyAlignment="1">
      <alignment horizontal="right"/>
      <protection/>
    </xf>
    <xf numFmtId="0" fontId="52" fillId="0" borderId="19" xfId="49" applyFont="1" applyBorder="1" applyAlignment="1">
      <alignment horizontal="center" vertical="top" wrapText="1"/>
      <protection/>
    </xf>
    <xf numFmtId="0" fontId="52" fillId="0" borderId="19" xfId="49" applyFont="1" applyBorder="1" applyAlignment="1">
      <alignment horizontal="center" vertical="top"/>
      <protection/>
    </xf>
    <xf numFmtId="0" fontId="52" fillId="0" borderId="19" xfId="49" applyFont="1" applyBorder="1" applyAlignment="1">
      <alignment horizontal="center" vertical="top" wrapText="1"/>
      <protection/>
    </xf>
    <xf numFmtId="0" fontId="3" fillId="0" borderId="0" xfId="49" applyFont="1" applyAlignment="1">
      <alignment vertical="top"/>
      <protection/>
    </xf>
    <xf numFmtId="0" fontId="52" fillId="0" borderId="19" xfId="49" applyFont="1" applyBorder="1" applyAlignment="1">
      <alignment horizontal="center"/>
      <protection/>
    </xf>
    <xf numFmtId="0" fontId="52" fillId="0" borderId="19" xfId="49" applyFont="1" applyBorder="1" applyAlignment="1">
      <alignment horizontal="center"/>
      <protection/>
    </xf>
    <xf numFmtId="0" fontId="52" fillId="0" borderId="114" xfId="49" applyFont="1" applyBorder="1" applyAlignment="1">
      <alignment horizontal="center"/>
      <protection/>
    </xf>
    <xf numFmtId="0" fontId="52" fillId="0" borderId="114" xfId="49" applyFont="1" applyFill="1" applyBorder="1" applyAlignment="1">
      <alignment vertical="center"/>
      <protection/>
    </xf>
    <xf numFmtId="4" fontId="29" fillId="0" borderId="19" xfId="49" applyNumberFormat="1" applyFont="1" applyFill="1" applyBorder="1">
      <alignment/>
      <protection/>
    </xf>
    <xf numFmtId="0" fontId="38" fillId="0" borderId="114" xfId="49" applyFont="1" applyBorder="1" applyAlignment="1">
      <alignment horizontal="center"/>
      <protection/>
    </xf>
    <xf numFmtId="0" fontId="38" fillId="0" borderId="114" xfId="49" applyFont="1" applyFill="1" applyBorder="1">
      <alignment/>
      <protection/>
    </xf>
    <xf numFmtId="4" fontId="52" fillId="0" borderId="24" xfId="49" applyNumberFormat="1" applyFont="1" applyFill="1" applyBorder="1" applyProtection="1">
      <alignment/>
      <protection locked="0"/>
    </xf>
    <xf numFmtId="4" fontId="52" fillId="0" borderId="23" xfId="49" applyNumberFormat="1" applyFont="1" applyFill="1" applyBorder="1" applyProtection="1">
      <alignment/>
      <protection locked="0"/>
    </xf>
    <xf numFmtId="4" fontId="52" fillId="0" borderId="114" xfId="49" applyNumberFormat="1" applyFont="1" applyFill="1" applyBorder="1">
      <alignment/>
      <protection/>
    </xf>
    <xf numFmtId="0" fontId="38" fillId="0" borderId="23" xfId="49" applyFont="1" applyBorder="1" applyAlignment="1">
      <alignment horizontal="center" vertical="top"/>
      <protection/>
    </xf>
    <xf numFmtId="0" fontId="38" fillId="0" borderId="23" xfId="49" applyFont="1" applyBorder="1" applyAlignment="1">
      <alignment vertical="top" wrapText="1"/>
      <protection/>
    </xf>
    <xf numFmtId="4" fontId="52" fillId="0" borderId="24" xfId="49" applyNumberFormat="1" applyFont="1" applyFill="1" applyBorder="1">
      <alignment/>
      <protection/>
    </xf>
    <xf numFmtId="4" fontId="52" fillId="0" borderId="23" xfId="49" applyNumberFormat="1" applyFont="1" applyFill="1" applyBorder="1">
      <alignment/>
      <protection/>
    </xf>
    <xf numFmtId="4" fontId="52" fillId="0" borderId="23" xfId="49" applyNumberFormat="1" applyFont="1" applyFill="1" applyBorder="1">
      <alignment/>
      <protection/>
    </xf>
    <xf numFmtId="0" fontId="38" fillId="0" borderId="176" xfId="49" applyFont="1" applyBorder="1" applyAlignment="1">
      <alignment horizontal="center" vertical="top"/>
      <protection/>
    </xf>
    <xf numFmtId="0" fontId="38" fillId="0" borderId="176" xfId="49" applyFont="1" applyBorder="1" applyAlignment="1">
      <alignment vertical="top"/>
      <protection/>
    </xf>
    <xf numFmtId="4" fontId="52" fillId="0" borderId="177" xfId="49" applyNumberFormat="1" applyFont="1" applyFill="1" applyBorder="1">
      <alignment/>
      <protection/>
    </xf>
    <xf numFmtId="4" fontId="52" fillId="0" borderId="176" xfId="49" applyNumberFormat="1" applyFont="1" applyFill="1" applyBorder="1">
      <alignment/>
      <protection/>
    </xf>
    <xf numFmtId="4" fontId="52" fillId="0" borderId="176" xfId="49" applyNumberFormat="1" applyFont="1" applyFill="1" applyBorder="1">
      <alignment/>
      <protection/>
    </xf>
    <xf numFmtId="0" fontId="38" fillId="0" borderId="176" xfId="49" applyFont="1" applyBorder="1" applyAlignment="1">
      <alignment vertical="top" wrapText="1"/>
      <protection/>
    </xf>
    <xf numFmtId="0" fontId="38" fillId="0" borderId="176" xfId="49" applyFont="1" applyBorder="1" applyAlignment="1">
      <alignment horizontal="center" vertical="justify"/>
      <protection/>
    </xf>
    <xf numFmtId="0" fontId="38" fillId="0" borderId="176" xfId="49" applyFont="1" applyFill="1" applyBorder="1" applyAlignment="1">
      <alignment wrapText="1"/>
      <protection/>
    </xf>
    <xf numFmtId="0" fontId="38" fillId="0" borderId="23" xfId="49" applyFont="1" applyBorder="1" applyAlignment="1">
      <alignment horizontal="center" vertical="justify"/>
      <protection/>
    </xf>
    <xf numFmtId="0" fontId="38" fillId="0" borderId="23" xfId="49" applyFont="1" applyFill="1" applyBorder="1" applyAlignment="1">
      <alignment wrapText="1"/>
      <protection/>
    </xf>
    <xf numFmtId="0" fontId="38" fillId="0" borderId="19" xfId="49" applyFont="1" applyBorder="1" applyAlignment="1">
      <alignment horizontal="center"/>
      <protection/>
    </xf>
    <xf numFmtId="0" fontId="52" fillId="0" borderId="19" xfId="49" applyFont="1" applyFill="1" applyBorder="1" applyAlignment="1">
      <alignment vertical="center"/>
      <protection/>
    </xf>
    <xf numFmtId="0" fontId="38" fillId="0" borderId="23" xfId="49" applyFont="1" applyBorder="1" applyAlignment="1" applyProtection="1">
      <alignment horizontal="center"/>
      <protection locked="0"/>
    </xf>
    <xf numFmtId="0" fontId="38" fillId="0" borderId="23" xfId="49" applyFont="1" applyFill="1" applyBorder="1" applyProtection="1">
      <alignment/>
      <protection locked="0"/>
    </xf>
    <xf numFmtId="0" fontId="38" fillId="0" borderId="23" xfId="49" applyFont="1" applyFill="1" applyBorder="1" applyAlignment="1" applyProtection="1">
      <alignment wrapText="1"/>
      <protection locked="0"/>
    </xf>
    <xf numFmtId="0" fontId="38" fillId="0" borderId="176" xfId="49" applyFont="1" applyBorder="1" applyAlignment="1" applyProtection="1">
      <alignment horizontal="center"/>
      <protection locked="0"/>
    </xf>
    <xf numFmtId="0" fontId="38" fillId="0" borderId="176" xfId="49" applyFont="1" applyFill="1" applyBorder="1" applyAlignment="1" applyProtection="1">
      <alignment wrapText="1"/>
      <protection locked="0"/>
    </xf>
    <xf numFmtId="4" fontId="52" fillId="0" borderId="176" xfId="49" applyNumberFormat="1" applyFont="1" applyFill="1" applyBorder="1" applyProtection="1">
      <alignment/>
      <protection locked="0"/>
    </xf>
    <xf numFmtId="0" fontId="38" fillId="0" borderId="28" xfId="49" applyFont="1" applyBorder="1" applyAlignment="1" applyProtection="1">
      <alignment horizontal="center"/>
      <protection locked="0"/>
    </xf>
    <xf numFmtId="4" fontId="52" fillId="0" borderId="28" xfId="49" applyNumberFormat="1" applyFont="1" applyFill="1" applyBorder="1" applyProtection="1">
      <alignment/>
      <protection locked="0"/>
    </xf>
    <xf numFmtId="4" fontId="52" fillId="0" borderId="28" xfId="49" applyNumberFormat="1" applyFont="1" applyFill="1" applyBorder="1">
      <alignment/>
      <protection/>
    </xf>
    <xf numFmtId="0" fontId="38" fillId="0" borderId="28" xfId="49" applyFont="1" applyBorder="1" applyAlignment="1">
      <alignment horizontal="center"/>
      <protection/>
    </xf>
    <xf numFmtId="0" fontId="38" fillId="0" borderId="19" xfId="49" applyFont="1" applyFill="1" applyBorder="1" applyAlignment="1">
      <alignment vertical="center" wrapText="1"/>
      <protection/>
    </xf>
    <xf numFmtId="4" fontId="29" fillId="0" borderId="28" xfId="49" applyNumberFormat="1" applyFont="1" applyFill="1" applyBorder="1">
      <alignment/>
      <protection/>
    </xf>
    <xf numFmtId="0" fontId="29" fillId="0" borderId="0" xfId="49" applyFont="1">
      <alignment/>
      <protection/>
    </xf>
    <xf numFmtId="0" fontId="53" fillId="0" borderId="0" xfId="49" applyFont="1">
      <alignment/>
      <protection/>
    </xf>
    <xf numFmtId="0" fontId="52" fillId="0" borderId="0" xfId="49" applyFont="1">
      <alignment/>
      <protection/>
    </xf>
    <xf numFmtId="0" fontId="52" fillId="0" borderId="0" xfId="49" applyFont="1" applyFill="1">
      <alignment/>
      <protection/>
    </xf>
    <xf numFmtId="0" fontId="52" fillId="0" borderId="0" xfId="49" applyFont="1" applyAlignment="1">
      <alignment horizontal="right"/>
      <protection/>
    </xf>
    <xf numFmtId="14" fontId="3" fillId="0" borderId="0" xfId="49" applyNumberFormat="1" applyFont="1">
      <alignment/>
      <protection/>
    </xf>
    <xf numFmtId="3" fontId="52" fillId="0" borderId="0" xfId="49" applyNumberFormat="1" applyFont="1">
      <alignment/>
      <protection/>
    </xf>
    <xf numFmtId="0" fontId="67" fillId="0" borderId="0" xfId="37" applyFont="1" applyAlignment="1" applyProtection="1">
      <alignment/>
      <protection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12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vertical="center"/>
    </xf>
    <xf numFmtId="4" fontId="18" fillId="0" borderId="19" xfId="0" applyNumberFormat="1" applyFont="1" applyFill="1" applyBorder="1" applyAlignment="1">
      <alignment/>
    </xf>
    <xf numFmtId="0" fontId="22" fillId="0" borderId="114" xfId="0" applyFont="1" applyBorder="1" applyAlignment="1">
      <alignment horizontal="center"/>
    </xf>
    <xf numFmtId="0" fontId="3" fillId="0" borderId="114" xfId="0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22" fillId="0" borderId="23" xfId="0" applyFont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wrapText="1"/>
      <protection locked="0"/>
    </xf>
    <xf numFmtId="4" fontId="3" fillId="0" borderId="23" xfId="0" applyNumberFormat="1" applyFont="1" applyFill="1" applyBorder="1" applyAlignment="1" applyProtection="1">
      <alignment/>
      <protection locked="0"/>
    </xf>
    <xf numFmtId="0" fontId="22" fillId="0" borderId="23" xfId="0" applyFont="1" applyBorder="1" applyAlignment="1" applyProtection="1">
      <alignment horizontal="center" vertical="justify"/>
      <protection locked="0"/>
    </xf>
    <xf numFmtId="0" fontId="0" fillId="0" borderId="23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22" fillId="0" borderId="28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19" xfId="0" applyFont="1" applyBorder="1" applyAlignment="1">
      <alignment vertical="center" wrapText="1"/>
    </xf>
    <xf numFmtId="4" fontId="18" fillId="0" borderId="19" xfId="0" applyNumberFormat="1" applyFont="1" applyFill="1" applyBorder="1" applyAlignment="1">
      <alignment wrapText="1"/>
    </xf>
    <xf numFmtId="0" fontId="3" fillId="0" borderId="23" xfId="0" applyFont="1" applyBorder="1" applyAlignment="1" applyProtection="1">
      <alignment/>
      <protection locked="0"/>
    </xf>
    <xf numFmtId="4" fontId="3" fillId="0" borderId="23" xfId="0" applyNumberFormat="1" applyFont="1" applyFill="1" applyBorder="1" applyAlignment="1" applyProtection="1">
      <alignment wrapText="1"/>
      <protection locked="0"/>
    </xf>
    <xf numFmtId="4" fontId="3" fillId="0" borderId="23" xfId="0" applyNumberFormat="1" applyFont="1" applyFill="1" applyBorder="1" applyAlignment="1">
      <alignment wrapText="1"/>
    </xf>
    <xf numFmtId="0" fontId="22" fillId="0" borderId="23" xfId="0" applyFont="1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wrapText="1"/>
      <protection locked="0"/>
    </xf>
    <xf numFmtId="0" fontId="3" fillId="0" borderId="28" xfId="0" applyFont="1" applyFill="1" applyBorder="1" applyAlignment="1" applyProtection="1">
      <alignment wrapText="1"/>
      <protection locked="0"/>
    </xf>
    <xf numFmtId="4" fontId="3" fillId="0" borderId="28" xfId="0" applyNumberFormat="1" applyFont="1" applyFill="1" applyBorder="1" applyAlignment="1" applyProtection="1">
      <alignment wrapText="1"/>
      <protection locked="0"/>
    </xf>
    <xf numFmtId="4" fontId="3" fillId="0" borderId="28" xfId="0" applyNumberFormat="1" applyFont="1" applyFill="1" applyBorder="1" applyAlignment="1">
      <alignment wrapText="1"/>
    </xf>
    <xf numFmtId="0" fontId="3" fillId="0" borderId="28" xfId="0" applyFont="1" applyBorder="1" applyAlignment="1">
      <alignment vertical="center" wrapText="1"/>
    </xf>
    <xf numFmtId="4" fontId="18" fillId="0" borderId="28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Alignment="1">
      <alignment/>
    </xf>
    <xf numFmtId="0" fontId="55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68" fillId="0" borderId="0" xfId="36" applyFont="1" applyAlignment="1" applyProtection="1">
      <alignment/>
      <protection/>
    </xf>
    <xf numFmtId="0" fontId="92" fillId="0" borderId="0" xfId="51">
      <alignment/>
      <protection/>
    </xf>
    <xf numFmtId="0" fontId="18" fillId="0" borderId="0" xfId="51" applyFont="1">
      <alignment/>
      <protection/>
    </xf>
    <xf numFmtId="4" fontId="92" fillId="0" borderId="0" xfId="51" applyNumberFormat="1" applyAlignment="1">
      <alignment horizontal="right"/>
      <protection/>
    </xf>
    <xf numFmtId="4" fontId="92" fillId="0" borderId="0" xfId="51" applyNumberFormat="1">
      <alignment/>
      <protection/>
    </xf>
    <xf numFmtId="0" fontId="18" fillId="0" borderId="19" xfId="51" applyFont="1" applyBorder="1" applyAlignment="1">
      <alignment horizontal="center" vertical="center" wrapText="1"/>
      <protection/>
    </xf>
    <xf numFmtId="4" fontId="18" fillId="0" borderId="19" xfId="51" applyNumberFormat="1" applyFont="1" applyBorder="1" applyAlignment="1">
      <alignment horizontal="center" vertical="center" wrapText="1"/>
      <protection/>
    </xf>
    <xf numFmtId="0" fontId="48" fillId="0" borderId="57" xfId="51" applyFont="1" applyBorder="1">
      <alignment/>
      <protection/>
    </xf>
    <xf numFmtId="4" fontId="48" fillId="0" borderId="12" xfId="51" applyNumberFormat="1" applyFont="1" applyBorder="1" applyAlignment="1">
      <alignment horizontal="right"/>
      <protection/>
    </xf>
    <xf numFmtId="4" fontId="48" fillId="0" borderId="178" xfId="51" applyNumberFormat="1" applyFont="1" applyBorder="1">
      <alignment/>
      <protection/>
    </xf>
    <xf numFmtId="0" fontId="92" fillId="0" borderId="126" xfId="51" applyBorder="1">
      <alignment/>
      <protection/>
    </xf>
    <xf numFmtId="4" fontId="92" fillId="0" borderId="41" xfId="51" applyNumberFormat="1" applyBorder="1" applyAlignment="1">
      <alignment horizontal="right"/>
      <protection/>
    </xf>
    <xf numFmtId="4" fontId="92" fillId="0" borderId="43" xfId="51" applyNumberFormat="1" applyBorder="1">
      <alignment/>
      <protection/>
    </xf>
    <xf numFmtId="0" fontId="48" fillId="0" borderId="126" xfId="51" applyFont="1" applyBorder="1">
      <alignment/>
      <protection/>
    </xf>
    <xf numFmtId="0" fontId="92" fillId="0" borderId="75" xfId="51" applyBorder="1">
      <alignment/>
      <protection/>
    </xf>
    <xf numFmtId="4" fontId="92" fillId="0" borderId="120" xfId="51" applyNumberFormat="1" applyBorder="1" applyAlignment="1">
      <alignment horizontal="right"/>
      <protection/>
    </xf>
    <xf numFmtId="4" fontId="92" fillId="0" borderId="121" xfId="51" applyNumberFormat="1" applyBorder="1">
      <alignment/>
      <protection/>
    </xf>
    <xf numFmtId="4" fontId="69" fillId="0" borderId="0" xfId="51" applyNumberFormat="1" applyFont="1">
      <alignment/>
      <protection/>
    </xf>
    <xf numFmtId="0" fontId="48" fillId="0" borderId="0" xfId="51" applyFont="1" applyAlignment="1">
      <alignment horizontal="left"/>
      <protection/>
    </xf>
    <xf numFmtId="0" fontId="92" fillId="0" borderId="0" xfId="51" applyAlignment="1">
      <alignment horizontal="left"/>
      <protection/>
    </xf>
    <xf numFmtId="0" fontId="56" fillId="0" borderId="0" xfId="0" applyFont="1" applyFill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right"/>
      <protection locked="0"/>
    </xf>
    <xf numFmtId="0" fontId="50" fillId="0" borderId="0" xfId="0" applyFont="1" applyAlignment="1" applyProtection="1">
      <alignment/>
      <protection locked="0"/>
    </xf>
    <xf numFmtId="0" fontId="58" fillId="0" borderId="0" xfId="0" applyFont="1" applyAlignment="1">
      <alignment/>
    </xf>
    <xf numFmtId="0" fontId="59" fillId="0" borderId="0" xfId="0" applyFont="1" applyFill="1" applyAlignment="1" applyProtection="1">
      <alignment horizontal="left"/>
      <protection locked="0"/>
    </xf>
    <xf numFmtId="0" fontId="60" fillId="0" borderId="0" xfId="0" applyFont="1" applyAlignment="1" applyProtection="1">
      <alignment horizontal="centerContinuous"/>
      <protection locked="0"/>
    </xf>
    <xf numFmtId="0" fontId="57" fillId="0" borderId="0" xfId="0" applyFont="1" applyAlignment="1" applyProtection="1">
      <alignment horizontal="right"/>
      <protection locked="0"/>
    </xf>
    <xf numFmtId="0" fontId="56" fillId="0" borderId="52" xfId="0" applyFont="1" applyBorder="1" applyAlignment="1" applyProtection="1">
      <alignment/>
      <protection locked="0"/>
    </xf>
    <xf numFmtId="0" fontId="56" fillId="0" borderId="20" xfId="0" applyFont="1" applyBorder="1" applyAlignment="1" applyProtection="1">
      <alignment/>
      <protection locked="0"/>
    </xf>
    <xf numFmtId="0" fontId="56" fillId="0" borderId="19" xfId="0" applyFont="1" applyFill="1" applyBorder="1" applyAlignment="1" applyProtection="1">
      <alignment horizontal="center" vertical="center" wrapText="1"/>
      <protection locked="0"/>
    </xf>
    <xf numFmtId="0" fontId="56" fillId="0" borderId="20" xfId="0" applyFont="1" applyFill="1" applyBorder="1" applyAlignment="1" applyProtection="1">
      <alignment horizontal="center" vertical="center" wrapText="1"/>
      <protection locked="0"/>
    </xf>
    <xf numFmtId="0" fontId="56" fillId="37" borderId="19" xfId="0" applyFont="1" applyFill="1" applyBorder="1" applyAlignment="1" applyProtection="1">
      <alignment vertical="center"/>
      <protection/>
    </xf>
    <xf numFmtId="0" fontId="57" fillId="37" borderId="19" xfId="0" applyFont="1" applyFill="1" applyBorder="1" applyAlignment="1" applyProtection="1">
      <alignment/>
      <protection locked="0"/>
    </xf>
    <xf numFmtId="4" fontId="56" fillId="37" borderId="19" xfId="0" applyNumberFormat="1" applyFont="1" applyFill="1" applyBorder="1" applyAlignment="1" applyProtection="1">
      <alignment horizontal="right" vertical="center"/>
      <protection/>
    </xf>
    <xf numFmtId="4" fontId="56" fillId="37" borderId="20" xfId="0" applyNumberFormat="1" applyFont="1" applyFill="1" applyBorder="1" applyAlignment="1" applyProtection="1">
      <alignment vertical="center"/>
      <protection/>
    </xf>
    <xf numFmtId="0" fontId="57" fillId="0" borderId="179" xfId="0" applyFont="1" applyFill="1" applyBorder="1" applyAlignment="1" applyProtection="1">
      <alignment/>
      <protection locked="0"/>
    </xf>
    <xf numFmtId="0" fontId="56" fillId="0" borderId="30" xfId="0" applyFont="1" applyFill="1" applyBorder="1" applyAlignment="1" applyProtection="1">
      <alignment/>
      <protection/>
    </xf>
    <xf numFmtId="4" fontId="57" fillId="0" borderId="29" xfId="0" applyNumberFormat="1" applyFont="1" applyFill="1" applyBorder="1" applyAlignment="1" applyProtection="1">
      <alignment horizontal="right"/>
      <protection/>
    </xf>
    <xf numFmtId="4" fontId="57" fillId="0" borderId="30" xfId="0" applyNumberFormat="1" applyFont="1" applyFill="1" applyBorder="1" applyAlignment="1" applyProtection="1">
      <alignment/>
      <protection/>
    </xf>
    <xf numFmtId="0" fontId="56" fillId="0" borderId="40" xfId="0" applyFont="1" applyFill="1" applyBorder="1" applyAlignment="1" applyProtection="1">
      <alignment horizontal="center"/>
      <protection/>
    </xf>
    <xf numFmtId="0" fontId="56" fillId="0" borderId="32" xfId="0" applyFont="1" applyFill="1" applyBorder="1" applyAlignment="1" applyProtection="1">
      <alignment/>
      <protection/>
    </xf>
    <xf numFmtId="4" fontId="56" fillId="0" borderId="31" xfId="0" applyNumberFormat="1" applyFont="1" applyFill="1" applyBorder="1" applyAlignment="1" applyProtection="1">
      <alignment horizontal="right"/>
      <protection/>
    </xf>
    <xf numFmtId="4" fontId="56" fillId="0" borderId="30" xfId="0" applyNumberFormat="1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/>
      <protection/>
    </xf>
    <xf numFmtId="0" fontId="57" fillId="0" borderId="40" xfId="0" applyFont="1" applyFill="1" applyBorder="1" applyAlignment="1" applyProtection="1">
      <alignment horizontal="center"/>
      <protection locked="0"/>
    </xf>
    <xf numFmtId="0" fontId="57" fillId="0" borderId="32" xfId="0" applyFont="1" applyFill="1" applyBorder="1" applyAlignment="1" applyProtection="1">
      <alignment/>
      <protection/>
    </xf>
    <xf numFmtId="4" fontId="57" fillId="0" borderId="31" xfId="0" applyNumberFormat="1" applyFont="1" applyFill="1" applyBorder="1" applyAlignment="1" applyProtection="1">
      <alignment horizontal="right"/>
      <protection/>
    </xf>
    <xf numFmtId="0" fontId="56" fillId="0" borderId="40" xfId="0" applyFont="1" applyFill="1" applyBorder="1" applyAlignment="1" applyProtection="1">
      <alignment horizontal="center"/>
      <protection locked="0"/>
    </xf>
    <xf numFmtId="4" fontId="56" fillId="0" borderId="32" xfId="0" applyNumberFormat="1" applyFont="1" applyFill="1" applyBorder="1" applyAlignment="1" applyProtection="1">
      <alignment/>
      <protection/>
    </xf>
    <xf numFmtId="0" fontId="57" fillId="0" borderId="175" xfId="0" applyFont="1" applyFill="1" applyBorder="1" applyAlignment="1" applyProtection="1">
      <alignment/>
      <protection/>
    </xf>
    <xf numFmtId="4" fontId="57" fillId="0" borderId="180" xfId="0" applyNumberFormat="1" applyFont="1" applyFill="1" applyBorder="1" applyAlignment="1" applyProtection="1">
      <alignment horizontal="right"/>
      <protection/>
    </xf>
    <xf numFmtId="4" fontId="56" fillId="0" borderId="24" xfId="0" applyNumberFormat="1" applyFont="1" applyFill="1" applyBorder="1" applyAlignment="1" applyProtection="1">
      <alignment vertical="center"/>
      <protection/>
    </xf>
    <xf numFmtId="0" fontId="57" fillId="37" borderId="19" xfId="0" applyFont="1" applyFill="1" applyBorder="1" applyAlignment="1" applyProtection="1">
      <alignment/>
      <protection/>
    </xf>
    <xf numFmtId="4" fontId="56" fillId="38" borderId="19" xfId="0" applyNumberFormat="1" applyFont="1" applyFill="1" applyBorder="1" applyAlignment="1" applyProtection="1">
      <alignment horizontal="right" vertical="center"/>
      <protection/>
    </xf>
    <xf numFmtId="0" fontId="57" fillId="0" borderId="179" xfId="0" applyFont="1" applyBorder="1" applyAlignment="1" applyProtection="1">
      <alignment horizontal="left"/>
      <protection locked="0"/>
    </xf>
    <xf numFmtId="0" fontId="57" fillId="0" borderId="30" xfId="0" applyFont="1" applyBorder="1" applyAlignment="1" applyProtection="1">
      <alignment/>
      <protection/>
    </xf>
    <xf numFmtId="4" fontId="56" fillId="0" borderId="30" xfId="0" applyNumberFormat="1" applyFont="1" applyFill="1" applyBorder="1" applyAlignment="1" applyProtection="1">
      <alignment/>
      <protection/>
    </xf>
    <xf numFmtId="0" fontId="57" fillId="0" borderId="40" xfId="0" applyFont="1" applyBorder="1" applyAlignment="1" applyProtection="1">
      <alignment horizontal="center"/>
      <protection locked="0"/>
    </xf>
    <xf numFmtId="0" fontId="57" fillId="0" borderId="32" xfId="0" applyFont="1" applyBorder="1" applyAlignment="1" applyProtection="1">
      <alignment/>
      <protection/>
    </xf>
    <xf numFmtId="0" fontId="57" fillId="0" borderId="44" xfId="0" applyFont="1" applyBorder="1" applyAlignment="1" applyProtection="1">
      <alignment horizontal="center"/>
      <protection locked="0"/>
    </xf>
    <xf numFmtId="0" fontId="57" fillId="0" borderId="175" xfId="0" applyFont="1" applyBorder="1" applyAlignment="1" applyProtection="1">
      <alignment/>
      <protection/>
    </xf>
    <xf numFmtId="0" fontId="56" fillId="0" borderId="40" xfId="0" applyFont="1" applyBorder="1" applyAlignment="1" applyProtection="1">
      <alignment horizontal="center"/>
      <protection locked="0"/>
    </xf>
    <xf numFmtId="4" fontId="56" fillId="0" borderId="175" xfId="0" applyNumberFormat="1" applyFont="1" applyFill="1" applyBorder="1" applyAlignment="1" applyProtection="1">
      <alignment vertical="center"/>
      <protection/>
    </xf>
    <xf numFmtId="0" fontId="56" fillId="37" borderId="52" xfId="0" applyFont="1" applyFill="1" applyBorder="1" applyAlignment="1" applyProtection="1">
      <alignment vertical="center"/>
      <protection/>
    </xf>
    <xf numFmtId="0" fontId="61" fillId="37" borderId="20" xfId="0" applyFont="1" applyFill="1" applyBorder="1" applyAlignment="1" applyProtection="1">
      <alignment/>
      <protection/>
    </xf>
    <xf numFmtId="4" fontId="62" fillId="37" borderId="19" xfId="0" applyNumberFormat="1" applyFont="1" applyFill="1" applyBorder="1" applyAlignment="1" applyProtection="1">
      <alignment horizontal="right" vertical="center"/>
      <protection/>
    </xf>
    <xf numFmtId="4" fontId="62" fillId="38" borderId="19" xfId="0" applyNumberFormat="1" applyFont="1" applyFill="1" applyBorder="1" applyAlignment="1" applyProtection="1">
      <alignment horizontal="right" vertical="center"/>
      <protection/>
    </xf>
    <xf numFmtId="4" fontId="56" fillId="37" borderId="19" xfId="0" applyNumberFormat="1" applyFont="1" applyFill="1" applyBorder="1" applyAlignment="1" applyProtection="1">
      <alignment vertical="center"/>
      <protection/>
    </xf>
    <xf numFmtId="0" fontId="57" fillId="0" borderId="11" xfId="0" applyFont="1" applyBorder="1" applyAlignment="1" applyProtection="1">
      <alignment/>
      <protection locked="0"/>
    </xf>
    <xf numFmtId="0" fontId="57" fillId="0" borderId="14" xfId="0" applyFont="1" applyBorder="1" applyAlignment="1" applyProtection="1">
      <alignment/>
      <protection/>
    </xf>
    <xf numFmtId="4" fontId="57" fillId="0" borderId="14" xfId="0" applyNumberFormat="1" applyFont="1" applyFill="1" applyBorder="1" applyAlignment="1" applyProtection="1">
      <alignment/>
      <protection locked="0"/>
    </xf>
    <xf numFmtId="4" fontId="57" fillId="0" borderId="181" xfId="0" applyNumberFormat="1" applyFont="1" applyFill="1" applyBorder="1" applyAlignment="1" applyProtection="1">
      <alignment/>
      <protection locked="0"/>
    </xf>
    <xf numFmtId="4" fontId="56" fillId="0" borderId="19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 locked="0"/>
    </xf>
    <xf numFmtId="0" fontId="56" fillId="0" borderId="53" xfId="0" applyFont="1" applyBorder="1" applyAlignment="1" applyProtection="1">
      <alignment/>
      <protection locked="0"/>
    </xf>
    <xf numFmtId="4" fontId="62" fillId="38" borderId="19" xfId="0" applyNumberFormat="1" applyFont="1" applyFill="1" applyBorder="1" applyAlignment="1" applyProtection="1">
      <alignment vertical="center"/>
      <protection locked="0"/>
    </xf>
    <xf numFmtId="4" fontId="62" fillId="38" borderId="20" xfId="0" applyNumberFormat="1" applyFont="1" applyFill="1" applyBorder="1" applyAlignment="1" applyProtection="1">
      <alignment vertical="center"/>
      <protection/>
    </xf>
    <xf numFmtId="4" fontId="56" fillId="37" borderId="20" xfId="0" applyNumberFormat="1" applyFont="1" applyFill="1" applyBorder="1" applyAlignment="1" applyProtection="1">
      <alignment horizontal="right" vertical="center"/>
      <protection/>
    </xf>
    <xf numFmtId="0" fontId="56" fillId="0" borderId="115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>
      <alignment horizontal="center" vertical="center"/>
    </xf>
    <xf numFmtId="4" fontId="56" fillId="0" borderId="23" xfId="0" applyNumberFormat="1" applyFont="1" applyFill="1" applyBorder="1" applyAlignment="1" applyProtection="1">
      <alignment vertical="center"/>
      <protection locked="0"/>
    </xf>
    <xf numFmtId="4" fontId="56" fillId="0" borderId="182" xfId="0" applyNumberFormat="1" applyFont="1" applyFill="1" applyBorder="1" applyAlignment="1" applyProtection="1">
      <alignment vertical="center"/>
      <protection/>
    </xf>
    <xf numFmtId="4" fontId="56" fillId="0" borderId="182" xfId="0" applyNumberFormat="1" applyFont="1" applyFill="1" applyBorder="1" applyAlignment="1" applyProtection="1">
      <alignment horizontal="right" vertical="center"/>
      <protection/>
    </xf>
    <xf numFmtId="0" fontId="56" fillId="37" borderId="52" xfId="0" applyFont="1" applyFill="1" applyBorder="1" applyAlignment="1" applyProtection="1">
      <alignment horizontal="left" vertical="center"/>
      <protection locked="0"/>
    </xf>
    <xf numFmtId="0" fontId="56" fillId="37" borderId="53" xfId="0" applyFont="1" applyFill="1" applyBorder="1" applyAlignment="1" applyProtection="1">
      <alignment vertical="center"/>
      <protection/>
    </xf>
    <xf numFmtId="0" fontId="56" fillId="0" borderId="179" xfId="0" applyFont="1" applyFill="1" applyBorder="1" applyAlignment="1" applyProtection="1">
      <alignment/>
      <protection locked="0"/>
    </xf>
    <xf numFmtId="0" fontId="57" fillId="0" borderId="66" xfId="0" applyFont="1" applyFill="1" applyBorder="1" applyAlignment="1" applyProtection="1">
      <alignment/>
      <protection/>
    </xf>
    <xf numFmtId="4" fontId="57" fillId="0" borderId="29" xfId="0" applyNumberFormat="1" applyFont="1" applyFill="1" applyBorder="1" applyAlignment="1" applyProtection="1">
      <alignment/>
      <protection/>
    </xf>
    <xf numFmtId="4" fontId="57" fillId="33" borderId="29" xfId="0" applyNumberFormat="1" applyFont="1" applyFill="1" applyBorder="1" applyAlignment="1" applyProtection="1">
      <alignment/>
      <protection/>
    </xf>
    <xf numFmtId="4" fontId="56" fillId="0" borderId="30" xfId="0" applyNumberFormat="1" applyFont="1" applyFill="1" applyBorder="1" applyAlignment="1" applyProtection="1">
      <alignment horizontal="right" vertical="center"/>
      <protection/>
    </xf>
    <xf numFmtId="0" fontId="57" fillId="0" borderId="118" xfId="0" applyFont="1" applyBorder="1" applyAlignment="1" applyProtection="1">
      <alignment/>
      <protection/>
    </xf>
    <xf numFmtId="4" fontId="57" fillId="0" borderId="31" xfId="0" applyNumberFormat="1" applyFont="1" applyFill="1" applyBorder="1" applyAlignment="1" applyProtection="1">
      <alignment/>
      <protection/>
    </xf>
    <xf numFmtId="4" fontId="56" fillId="0" borderId="32" xfId="0" applyNumberFormat="1" applyFont="1" applyFill="1" applyBorder="1" applyAlignment="1" applyProtection="1">
      <alignment vertical="center"/>
      <protection/>
    </xf>
    <xf numFmtId="4" fontId="56" fillId="0" borderId="32" xfId="0" applyNumberFormat="1" applyFont="1" applyFill="1" applyBorder="1" applyAlignment="1" applyProtection="1">
      <alignment horizontal="right" vertical="center"/>
      <protection/>
    </xf>
    <xf numFmtId="4" fontId="56" fillId="0" borderId="31" xfId="0" applyNumberFormat="1" applyFont="1" applyFill="1" applyBorder="1" applyAlignment="1" applyProtection="1">
      <alignment vertical="center"/>
      <protection/>
    </xf>
    <xf numFmtId="4" fontId="57" fillId="0" borderId="40" xfId="0" applyNumberFormat="1" applyFont="1" applyFill="1" applyBorder="1" applyAlignment="1" applyProtection="1">
      <alignment/>
      <protection/>
    </xf>
    <xf numFmtId="0" fontId="56" fillId="0" borderId="179" xfId="0" applyFont="1" applyFill="1" applyBorder="1" applyAlignment="1" applyProtection="1">
      <alignment horizontal="center"/>
      <protection/>
    </xf>
    <xf numFmtId="0" fontId="57" fillId="0" borderId="66" xfId="0" applyFont="1" applyBorder="1" applyAlignment="1" applyProtection="1">
      <alignment/>
      <protection/>
    </xf>
    <xf numFmtId="4" fontId="57" fillId="0" borderId="179" xfId="0" applyNumberFormat="1" applyFont="1" applyFill="1" applyBorder="1" applyAlignment="1" applyProtection="1">
      <alignment/>
      <protection/>
    </xf>
    <xf numFmtId="4" fontId="56" fillId="0" borderId="28" xfId="0" applyNumberFormat="1" applyFont="1" applyFill="1" applyBorder="1" applyAlignment="1" applyProtection="1">
      <alignment vertical="center"/>
      <protection/>
    </xf>
    <xf numFmtId="4" fontId="56" fillId="0" borderId="24" xfId="0" applyNumberFormat="1" applyFont="1" applyFill="1" applyBorder="1" applyAlignment="1" applyProtection="1">
      <alignment horizontal="right" vertical="center"/>
      <protection/>
    </xf>
    <xf numFmtId="0" fontId="57" fillId="0" borderId="179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/>
      <protection/>
    </xf>
    <xf numFmtId="4" fontId="56" fillId="0" borderId="29" xfId="0" applyNumberFormat="1" applyFont="1" applyFill="1" applyBorder="1" applyAlignment="1" applyProtection="1">
      <alignment vertical="center"/>
      <protection/>
    </xf>
    <xf numFmtId="49" fontId="57" fillId="0" borderId="42" xfId="0" applyNumberFormat="1" applyFont="1" applyBorder="1" applyAlignment="1" applyProtection="1">
      <alignment/>
      <protection/>
    </xf>
    <xf numFmtId="0" fontId="57" fillId="0" borderId="42" xfId="0" applyFont="1" applyBorder="1" applyAlignment="1" applyProtection="1">
      <alignment/>
      <protection/>
    </xf>
    <xf numFmtId="0" fontId="57" fillId="0" borderId="46" xfId="0" applyFont="1" applyBorder="1" applyAlignment="1" applyProtection="1">
      <alignment/>
      <protection/>
    </xf>
    <xf numFmtId="4" fontId="57" fillId="0" borderId="180" xfId="0" applyNumberFormat="1" applyFont="1" applyFill="1" applyBorder="1" applyAlignment="1" applyProtection="1">
      <alignment/>
      <protection/>
    </xf>
    <xf numFmtId="0" fontId="56" fillId="0" borderId="32" xfId="0" applyFont="1" applyBorder="1" applyAlignment="1" applyProtection="1">
      <alignment/>
      <protection/>
    </xf>
    <xf numFmtId="0" fontId="56" fillId="0" borderId="119" xfId="0" applyFont="1" applyBorder="1" applyAlignment="1" applyProtection="1">
      <alignment horizontal="center"/>
      <protection locked="0"/>
    </xf>
    <xf numFmtId="0" fontId="57" fillId="0" borderId="27" xfId="0" applyFont="1" applyBorder="1" applyAlignment="1" applyProtection="1">
      <alignment/>
      <protection locked="0"/>
    </xf>
    <xf numFmtId="4" fontId="57" fillId="0" borderId="25" xfId="0" applyNumberFormat="1" applyFont="1" applyFill="1" applyBorder="1" applyAlignment="1" applyProtection="1">
      <alignment/>
      <protection/>
    </xf>
    <xf numFmtId="4" fontId="56" fillId="0" borderId="25" xfId="0" applyNumberFormat="1" applyFont="1" applyFill="1" applyBorder="1" applyAlignment="1" applyProtection="1">
      <alignment vertical="center"/>
      <protection/>
    </xf>
    <xf numFmtId="4" fontId="56" fillId="0" borderId="25" xfId="0" applyNumberFormat="1" applyFont="1" applyFill="1" applyBorder="1" applyAlignment="1" applyProtection="1">
      <alignment horizontal="right" vertical="center"/>
      <protection/>
    </xf>
    <xf numFmtId="0" fontId="56" fillId="0" borderId="115" xfId="0" applyFont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/>
      <protection locked="0"/>
    </xf>
    <xf numFmtId="4" fontId="57" fillId="0" borderId="23" xfId="0" applyNumberFormat="1" applyFont="1" applyFill="1" applyBorder="1" applyAlignment="1" applyProtection="1">
      <alignment/>
      <protection/>
    </xf>
    <xf numFmtId="4" fontId="56" fillId="0" borderId="23" xfId="0" applyNumberFormat="1" applyFont="1" applyFill="1" applyBorder="1" applyAlignment="1" applyProtection="1">
      <alignment vertical="center"/>
      <protection/>
    </xf>
    <xf numFmtId="4" fontId="56" fillId="0" borderId="23" xfId="0" applyNumberFormat="1" applyFont="1" applyFill="1" applyBorder="1" applyAlignment="1" applyProtection="1">
      <alignment horizontal="right" vertical="center"/>
      <protection/>
    </xf>
    <xf numFmtId="0" fontId="56" fillId="37" borderId="52" xfId="0" applyFont="1" applyFill="1" applyBorder="1" applyAlignment="1" applyProtection="1">
      <alignment horizontal="left" vertical="center"/>
      <protection/>
    </xf>
    <xf numFmtId="0" fontId="57" fillId="0" borderId="64" xfId="0" applyFont="1" applyBorder="1" applyAlignment="1" applyProtection="1">
      <alignment/>
      <protection/>
    </xf>
    <xf numFmtId="4" fontId="56" fillId="0" borderId="26" xfId="0" applyNumberFormat="1" applyFont="1" applyFill="1" applyBorder="1" applyAlignment="1" applyProtection="1">
      <alignment vertical="center"/>
      <protection/>
    </xf>
    <xf numFmtId="4" fontId="56" fillId="0" borderId="26" xfId="0" applyNumberFormat="1" applyFont="1" applyFill="1" applyBorder="1" applyAlignment="1" applyProtection="1">
      <alignment horizontal="right" vertical="center"/>
      <protection/>
    </xf>
    <xf numFmtId="0" fontId="63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3" fontId="4" fillId="0" borderId="52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2" fillId="0" borderId="114" xfId="0" applyFont="1" applyBorder="1" applyAlignment="1">
      <alignment horizontal="center"/>
    </xf>
    <xf numFmtId="3" fontId="2" fillId="0" borderId="114" xfId="0" applyNumberFormat="1" applyFont="1" applyBorder="1" applyAlignment="1">
      <alignment horizontal="center"/>
    </xf>
    <xf numFmtId="3" fontId="2" fillId="0" borderId="114" xfId="0" applyNumberFormat="1" applyFont="1" applyBorder="1" applyAlignment="1">
      <alignment horizontal="center" vertical="center" wrapText="1"/>
    </xf>
    <xf numFmtId="4" fontId="2" fillId="0" borderId="114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3" xfId="0" applyBorder="1" applyAlignment="1">
      <alignment/>
    </xf>
    <xf numFmtId="172" fontId="0" fillId="0" borderId="23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115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8" xfId="0" applyBorder="1" applyAlignment="1">
      <alignment/>
    </xf>
    <xf numFmtId="0" fontId="31" fillId="0" borderId="28" xfId="0" applyFont="1" applyBorder="1" applyAlignment="1">
      <alignment/>
    </xf>
    <xf numFmtId="172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4" fontId="0" fillId="0" borderId="116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19" xfId="0" applyBorder="1" applyAlignment="1">
      <alignment/>
    </xf>
    <xf numFmtId="17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9" xfId="0" applyFill="1" applyBorder="1" applyAlignment="1">
      <alignment/>
    </xf>
    <xf numFmtId="0" fontId="31" fillId="0" borderId="19" xfId="0" applyFont="1" applyBorder="1" applyAlignment="1">
      <alignment/>
    </xf>
    <xf numFmtId="0" fontId="31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1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5" xfId="0" applyBorder="1" applyAlignment="1">
      <alignment horizontal="center"/>
    </xf>
    <xf numFmtId="0" fontId="2" fillId="0" borderId="23" xfId="0" applyFont="1" applyBorder="1" applyAlignment="1">
      <alignment horizontal="left"/>
    </xf>
    <xf numFmtId="0" fontId="0" fillId="0" borderId="0" xfId="0" applyBorder="1" applyAlignment="1">
      <alignment horizontal="center"/>
    </xf>
    <xf numFmtId="172" fontId="0" fillId="0" borderId="23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18" xfId="0" applyNumberFormat="1" applyFill="1" applyBorder="1" applyAlignment="1">
      <alignment horizontal="center"/>
    </xf>
    <xf numFmtId="3" fontId="0" fillId="34" borderId="31" xfId="0" applyNumberFormat="1" applyFill="1" applyBorder="1" applyAlignment="1">
      <alignment horizontal="right"/>
    </xf>
    <xf numFmtId="3" fontId="0" fillId="34" borderId="118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172" fontId="0" fillId="0" borderId="118" xfId="0" applyNumberFormat="1" applyBorder="1" applyAlignment="1">
      <alignment/>
    </xf>
    <xf numFmtId="172" fontId="0" fillId="0" borderId="31" xfId="0" applyNumberFormat="1" applyBorder="1" applyAlignment="1">
      <alignment horizontal="center"/>
    </xf>
    <xf numFmtId="172" fontId="0" fillId="0" borderId="118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18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4" fontId="0" fillId="34" borderId="118" xfId="0" applyNumberFormat="1" applyFill="1" applyBorder="1" applyAlignment="1">
      <alignment horizontal="center"/>
    </xf>
    <xf numFmtId="3" fontId="0" fillId="34" borderId="31" xfId="0" applyNumberFormat="1" applyFill="1" applyBorder="1" applyAlignment="1">
      <alignment horizontal="center"/>
    </xf>
    <xf numFmtId="3" fontId="0" fillId="34" borderId="118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3" fontId="0" fillId="0" borderId="28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34" borderId="114" xfId="0" applyFill="1" applyBorder="1" applyAlignment="1">
      <alignment/>
    </xf>
    <xf numFmtId="0" fontId="0" fillId="34" borderId="114" xfId="0" applyFill="1" applyBorder="1" applyAlignment="1">
      <alignment horizontal="center"/>
    </xf>
    <xf numFmtId="4" fontId="0" fillId="34" borderId="114" xfId="0" applyNumberFormat="1" applyFill="1" applyBorder="1" applyAlignment="1">
      <alignment/>
    </xf>
    <xf numFmtId="3" fontId="0" fillId="34" borderId="114" xfId="0" applyNumberFormat="1" applyFill="1" applyBorder="1" applyAlignment="1">
      <alignment horizontal="right"/>
    </xf>
    <xf numFmtId="0" fontId="0" fillId="34" borderId="23" xfId="0" applyFill="1" applyBorder="1" applyAlignment="1">
      <alignment horizontal="left"/>
    </xf>
    <xf numFmtId="0" fontId="0" fillId="34" borderId="23" xfId="0" applyFill="1" applyBorder="1" applyAlignment="1">
      <alignment horizontal="center"/>
    </xf>
    <xf numFmtId="172" fontId="0" fillId="34" borderId="23" xfId="0" applyNumberFormat="1" applyFill="1" applyBorder="1" applyAlignment="1">
      <alignment/>
    </xf>
    <xf numFmtId="4" fontId="0" fillId="34" borderId="23" xfId="0" applyNumberFormat="1" applyFill="1" applyBorder="1" applyAlignment="1">
      <alignment/>
    </xf>
    <xf numFmtId="3" fontId="0" fillId="34" borderId="23" xfId="0" applyNumberFormat="1" applyFill="1" applyBorder="1" applyAlignment="1">
      <alignment horizontal="right"/>
    </xf>
    <xf numFmtId="0" fontId="0" fillId="34" borderId="28" xfId="0" applyFill="1" applyBorder="1" applyAlignment="1">
      <alignment/>
    </xf>
    <xf numFmtId="0" fontId="0" fillId="34" borderId="28" xfId="0" applyFill="1" applyBorder="1" applyAlignment="1">
      <alignment horizontal="center"/>
    </xf>
    <xf numFmtId="3" fontId="0" fillId="34" borderId="28" xfId="0" applyNumberFormat="1" applyFill="1" applyBorder="1" applyAlignment="1">
      <alignment horizontal="right"/>
    </xf>
    <xf numFmtId="0" fontId="64" fillId="0" borderId="0" xfId="0" applyFont="1" applyAlignment="1">
      <alignment/>
    </xf>
    <xf numFmtId="0" fontId="2" fillId="0" borderId="0" xfId="50" applyFont="1">
      <alignment/>
      <protection/>
    </xf>
    <xf numFmtId="0" fontId="0" fillId="0" borderId="0" xfId="50" applyFont="1">
      <alignment/>
      <protection/>
    </xf>
    <xf numFmtId="0" fontId="1" fillId="0" borderId="0" xfId="50" applyFont="1">
      <alignment/>
      <protection/>
    </xf>
    <xf numFmtId="3" fontId="2" fillId="0" borderId="114" xfId="50" applyNumberFormat="1" applyFont="1" applyBorder="1" applyAlignment="1">
      <alignment horizontal="center"/>
      <protection/>
    </xf>
    <xf numFmtId="4" fontId="2" fillId="0" borderId="114" xfId="50" applyNumberFormat="1" applyFont="1" applyBorder="1" applyAlignment="1">
      <alignment horizontal="center"/>
      <protection/>
    </xf>
    <xf numFmtId="0" fontId="2" fillId="0" borderId="114" xfId="50" applyFont="1" applyBorder="1">
      <alignment/>
      <protection/>
    </xf>
    <xf numFmtId="3" fontId="2" fillId="0" borderId="114" xfId="50" applyNumberFormat="1" applyFont="1" applyBorder="1" applyAlignment="1">
      <alignment horizontal="right"/>
      <protection/>
    </xf>
    <xf numFmtId="4" fontId="2" fillId="0" borderId="114" xfId="50" applyNumberFormat="1" applyFont="1" applyBorder="1" applyAlignment="1">
      <alignment horizontal="right"/>
      <protection/>
    </xf>
    <xf numFmtId="49" fontId="30" fillId="0" borderId="23" xfId="50" applyNumberFormat="1" applyFont="1" applyBorder="1" applyAlignment="1">
      <alignment horizontal="center"/>
      <protection/>
    </xf>
    <xf numFmtId="0" fontId="30" fillId="0" borderId="23" xfId="50" applyFont="1" applyBorder="1">
      <alignment/>
      <protection/>
    </xf>
    <xf numFmtId="3" fontId="30" fillId="0" borderId="23" xfId="50" applyNumberFormat="1" applyFont="1" applyBorder="1" applyAlignment="1">
      <alignment horizontal="right"/>
      <protection/>
    </xf>
    <xf numFmtId="4" fontId="30" fillId="0" borderId="23" xfId="50" applyNumberFormat="1" applyFont="1" applyBorder="1" applyAlignment="1">
      <alignment horizontal="right"/>
      <protection/>
    </xf>
    <xf numFmtId="0" fontId="2" fillId="0" borderId="28" xfId="50" applyFont="1" applyBorder="1">
      <alignment/>
      <protection/>
    </xf>
    <xf numFmtId="3" fontId="2" fillId="0" borderId="28" xfId="50" applyNumberFormat="1" applyFont="1" applyBorder="1" applyAlignment="1">
      <alignment horizontal="right"/>
      <protection/>
    </xf>
    <xf numFmtId="4" fontId="2" fillId="0" borderId="28" xfId="50" applyNumberFormat="1" applyFont="1" applyBorder="1" applyAlignment="1">
      <alignment horizontal="right"/>
      <protection/>
    </xf>
    <xf numFmtId="0" fontId="2" fillId="0" borderId="23" xfId="50" applyFont="1" applyBorder="1">
      <alignment/>
      <protection/>
    </xf>
    <xf numFmtId="3" fontId="2" fillId="0" borderId="23" xfId="50" applyNumberFormat="1" applyFont="1" applyBorder="1" applyAlignment="1">
      <alignment horizontal="right"/>
      <protection/>
    </xf>
    <xf numFmtId="4" fontId="2" fillId="0" borderId="23" xfId="50" applyNumberFormat="1" applyFont="1" applyBorder="1" applyAlignment="1">
      <alignment horizontal="right"/>
      <protection/>
    </xf>
    <xf numFmtId="49" fontId="65" fillId="0" borderId="23" xfId="50" applyNumberFormat="1" applyFont="1" applyBorder="1" applyAlignment="1">
      <alignment horizontal="center"/>
      <protection/>
    </xf>
    <xf numFmtId="0" fontId="65" fillId="0" borderId="23" xfId="50" applyFont="1" applyBorder="1">
      <alignment/>
      <protection/>
    </xf>
    <xf numFmtId="3" fontId="65" fillId="0" borderId="23" xfId="50" applyNumberFormat="1" applyFont="1" applyBorder="1" applyAlignment="1">
      <alignment horizontal="right"/>
      <protection/>
    </xf>
    <xf numFmtId="4" fontId="65" fillId="0" borderId="23" xfId="50" applyNumberFormat="1" applyFont="1" applyBorder="1" applyAlignment="1">
      <alignment horizontal="right"/>
      <protection/>
    </xf>
    <xf numFmtId="0" fontId="0" fillId="0" borderId="23" xfId="50" applyFont="1" applyBorder="1">
      <alignment/>
      <protection/>
    </xf>
    <xf numFmtId="3" fontId="0" fillId="0" borderId="23" xfId="50" applyNumberFormat="1" applyFont="1" applyBorder="1" applyAlignment="1">
      <alignment horizontal="right"/>
      <protection/>
    </xf>
    <xf numFmtId="4" fontId="0" fillId="0" borderId="23" xfId="50" applyNumberFormat="1" applyFont="1" applyBorder="1" applyAlignment="1">
      <alignment horizontal="right"/>
      <protection/>
    </xf>
    <xf numFmtId="0" fontId="0" fillId="0" borderId="23" xfId="50" applyFont="1" applyFill="1" applyBorder="1">
      <alignment/>
      <protection/>
    </xf>
    <xf numFmtId="0" fontId="0" fillId="0" borderId="29" xfId="50" applyFont="1" applyBorder="1">
      <alignment/>
      <protection/>
    </xf>
    <xf numFmtId="3" fontId="0" fillId="0" borderId="29" xfId="50" applyNumberFormat="1" applyFont="1" applyBorder="1" applyAlignment="1">
      <alignment horizontal="right"/>
      <protection/>
    </xf>
    <xf numFmtId="4" fontId="0" fillId="0" borderId="29" xfId="50" applyNumberFormat="1" applyFont="1" applyBorder="1" applyAlignment="1">
      <alignment horizontal="right"/>
      <protection/>
    </xf>
    <xf numFmtId="0" fontId="39" fillId="0" borderId="23" xfId="50" applyFont="1" applyBorder="1">
      <alignment/>
      <protection/>
    </xf>
    <xf numFmtId="3" fontId="39" fillId="0" borderId="23" xfId="50" applyNumberFormat="1" applyFont="1" applyBorder="1" applyAlignment="1">
      <alignment horizontal="right"/>
      <protection/>
    </xf>
    <xf numFmtId="4" fontId="39" fillId="0" borderId="23" xfId="50" applyNumberFormat="1" applyFont="1" applyBorder="1" applyAlignment="1">
      <alignment horizontal="right"/>
      <protection/>
    </xf>
    <xf numFmtId="0" fontId="1" fillId="0" borderId="23" xfId="50" applyFont="1" applyBorder="1">
      <alignment/>
      <protection/>
    </xf>
    <xf numFmtId="3" fontId="0" fillId="0" borderId="0" xfId="50" applyNumberFormat="1" applyFont="1" applyAlignment="1">
      <alignment horizontal="right"/>
      <protection/>
    </xf>
    <xf numFmtId="4" fontId="0" fillId="0" borderId="0" xfId="50" applyNumberFormat="1" applyFont="1" applyAlignment="1">
      <alignment horizontal="right"/>
      <protection/>
    </xf>
    <xf numFmtId="0" fontId="2" fillId="0" borderId="180" xfId="50" applyFont="1" applyBorder="1">
      <alignment/>
      <protection/>
    </xf>
    <xf numFmtId="3" fontId="2" fillId="0" borderId="180" xfId="50" applyNumberFormat="1" applyFont="1" applyBorder="1" applyAlignment="1">
      <alignment horizontal="right"/>
      <protection/>
    </xf>
    <xf numFmtId="4" fontId="2" fillId="0" borderId="180" xfId="50" applyNumberFormat="1" applyFont="1" applyBorder="1" applyAlignment="1">
      <alignment horizontal="right"/>
      <protection/>
    </xf>
    <xf numFmtId="4" fontId="66" fillId="0" borderId="0" xfId="50" applyNumberFormat="1" applyFont="1" applyAlignment="1">
      <alignment horizontal="right"/>
      <protection/>
    </xf>
    <xf numFmtId="0" fontId="70" fillId="0" borderId="0" xfId="51" applyFont="1">
      <alignment/>
      <protection/>
    </xf>
    <xf numFmtId="0" fontId="92" fillId="0" borderId="114" xfId="51" applyBorder="1" applyAlignment="1">
      <alignment horizontal="center"/>
      <protection/>
    </xf>
    <xf numFmtId="14" fontId="92" fillId="0" borderId="23" xfId="51" applyNumberFormat="1" applyBorder="1" applyAlignment="1">
      <alignment horizontal="center"/>
      <protection/>
    </xf>
    <xf numFmtId="0" fontId="92" fillId="0" borderId="23" xfId="51" applyBorder="1" applyAlignment="1">
      <alignment horizontal="center"/>
      <protection/>
    </xf>
    <xf numFmtId="0" fontId="48" fillId="0" borderId="114" xfId="51" applyFont="1" applyBorder="1" applyAlignment="1">
      <alignment horizontal="center"/>
      <protection/>
    </xf>
    <xf numFmtId="3" fontId="48" fillId="0" borderId="114" xfId="51" applyNumberFormat="1" applyFont="1" applyBorder="1" applyAlignment="1">
      <alignment horizontal="right"/>
      <protection/>
    </xf>
    <xf numFmtId="4" fontId="48" fillId="0" borderId="114" xfId="51" applyNumberFormat="1" applyFont="1" applyBorder="1" applyAlignment="1">
      <alignment horizontal="right"/>
      <protection/>
    </xf>
    <xf numFmtId="0" fontId="48" fillId="0" borderId="114" xfId="51" applyFont="1" applyBorder="1" applyAlignment="1">
      <alignment horizontal="right"/>
      <protection/>
    </xf>
    <xf numFmtId="0" fontId="92" fillId="0" borderId="114" xfId="51" applyBorder="1">
      <alignment/>
      <protection/>
    </xf>
    <xf numFmtId="3" fontId="92" fillId="0" borderId="114" xfId="51" applyNumberFormat="1" applyBorder="1" applyAlignment="1">
      <alignment horizontal="right"/>
      <protection/>
    </xf>
    <xf numFmtId="4" fontId="92" fillId="0" borderId="114" xfId="51" applyNumberFormat="1" applyBorder="1" applyAlignment="1">
      <alignment horizontal="right"/>
      <protection/>
    </xf>
    <xf numFmtId="0" fontId="92" fillId="0" borderId="114" xfId="51" applyBorder="1" applyAlignment="1">
      <alignment horizontal="right"/>
      <protection/>
    </xf>
    <xf numFmtId="0" fontId="48" fillId="0" borderId="23" xfId="51" applyFont="1" applyBorder="1">
      <alignment/>
      <protection/>
    </xf>
    <xf numFmtId="3" fontId="48" fillId="0" borderId="23" xfId="51" applyNumberFormat="1" applyFont="1" applyBorder="1" applyAlignment="1">
      <alignment horizontal="right"/>
      <protection/>
    </xf>
    <xf numFmtId="4" fontId="48" fillId="0" borderId="23" xfId="51" applyNumberFormat="1" applyFont="1" applyBorder="1" applyAlignment="1">
      <alignment horizontal="right"/>
      <protection/>
    </xf>
    <xf numFmtId="0" fontId="48" fillId="0" borderId="23" xfId="51" applyFont="1" applyBorder="1" applyAlignment="1">
      <alignment horizontal="right"/>
      <protection/>
    </xf>
    <xf numFmtId="0" fontId="71" fillId="39" borderId="23" xfId="51" applyFont="1" applyFill="1" applyBorder="1">
      <alignment/>
      <protection/>
    </xf>
    <xf numFmtId="3" fontId="71" fillId="39" borderId="23" xfId="51" applyNumberFormat="1" applyFont="1" applyFill="1" applyBorder="1" applyAlignment="1">
      <alignment horizontal="right"/>
      <protection/>
    </xf>
    <xf numFmtId="4" fontId="71" fillId="39" borderId="23" xfId="51" applyNumberFormat="1" applyFont="1" applyFill="1" applyBorder="1" applyAlignment="1">
      <alignment horizontal="right"/>
      <protection/>
    </xf>
    <xf numFmtId="0" fontId="71" fillId="39" borderId="23" xfId="51" applyFont="1" applyFill="1" applyBorder="1" applyAlignment="1">
      <alignment horizontal="right"/>
      <protection/>
    </xf>
    <xf numFmtId="0" fontId="92" fillId="0" borderId="23" xfId="51" applyBorder="1">
      <alignment/>
      <protection/>
    </xf>
    <xf numFmtId="3" fontId="92" fillId="0" borderId="23" xfId="51" applyNumberFormat="1" applyBorder="1" applyAlignment="1">
      <alignment horizontal="right"/>
      <protection/>
    </xf>
    <xf numFmtId="4" fontId="92" fillId="0" borderId="23" xfId="51" applyNumberFormat="1" applyBorder="1" applyAlignment="1">
      <alignment horizontal="right"/>
      <protection/>
    </xf>
    <xf numFmtId="0" fontId="92" fillId="0" borderId="23" xfId="51" applyBorder="1" applyAlignment="1">
      <alignment horizontal="right"/>
      <protection/>
    </xf>
    <xf numFmtId="0" fontId="48" fillId="0" borderId="114" xfId="51" applyFont="1" applyBorder="1">
      <alignment/>
      <protection/>
    </xf>
    <xf numFmtId="0" fontId="48" fillId="0" borderId="19" xfId="51" applyFont="1" applyBorder="1">
      <alignment/>
      <protection/>
    </xf>
    <xf numFmtId="3" fontId="48" fillId="0" borderId="19" xfId="51" applyNumberFormat="1" applyFont="1" applyBorder="1" applyAlignment="1">
      <alignment horizontal="right"/>
      <protection/>
    </xf>
    <xf numFmtId="4" fontId="48" fillId="0" borderId="19" xfId="51" applyNumberFormat="1" applyFont="1" applyBorder="1" applyAlignment="1">
      <alignment horizontal="right"/>
      <protection/>
    </xf>
    <xf numFmtId="0" fontId="48" fillId="0" borderId="19" xfId="51" applyFont="1" applyBorder="1" applyAlignment="1">
      <alignment horizontal="right"/>
      <protection/>
    </xf>
    <xf numFmtId="0" fontId="92" fillId="0" borderId="19" xfId="51" applyBorder="1">
      <alignment/>
      <protection/>
    </xf>
    <xf numFmtId="3" fontId="92" fillId="0" borderId="19" xfId="51" applyNumberFormat="1" applyBorder="1" applyAlignment="1">
      <alignment horizontal="right"/>
      <protection/>
    </xf>
    <xf numFmtId="4" fontId="92" fillId="0" borderId="19" xfId="51" applyNumberFormat="1" applyBorder="1" applyAlignment="1">
      <alignment horizontal="right"/>
      <protection/>
    </xf>
    <xf numFmtId="0" fontId="92" fillId="0" borderId="19" xfId="51" applyBorder="1" applyAlignment="1">
      <alignment horizontal="right"/>
      <protection/>
    </xf>
    <xf numFmtId="0" fontId="72" fillId="0" borderId="0" xfId="51" applyFont="1" applyAlignment="1">
      <alignment horizontal="right"/>
      <protection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2" fillId="0" borderId="11" xfId="52" applyFont="1" applyBorder="1" applyAlignment="1">
      <alignment horizontal="center"/>
      <protection/>
    </xf>
    <xf numFmtId="0" fontId="2" fillId="0" borderId="182" xfId="52" applyFont="1" applyBorder="1" applyAlignment="1">
      <alignment horizontal="center"/>
      <protection/>
    </xf>
    <xf numFmtId="0" fontId="0" fillId="0" borderId="114" xfId="52" applyBorder="1">
      <alignment/>
      <protection/>
    </xf>
    <xf numFmtId="0" fontId="0" fillId="0" borderId="33" xfId="52" applyBorder="1">
      <alignment/>
      <protection/>
    </xf>
    <xf numFmtId="3" fontId="0" fillId="0" borderId="127" xfId="52" applyNumberFormat="1" applyBorder="1">
      <alignment/>
      <protection/>
    </xf>
    <xf numFmtId="4" fontId="0" fillId="0" borderId="122" xfId="52" applyNumberFormat="1" applyBorder="1">
      <alignment/>
      <protection/>
    </xf>
    <xf numFmtId="49" fontId="65" fillId="0" borderId="23" xfId="52" applyNumberFormat="1" applyFont="1" applyBorder="1" applyAlignment="1">
      <alignment horizontal="center"/>
      <protection/>
    </xf>
    <xf numFmtId="0" fontId="65" fillId="0" borderId="0" xfId="52" applyFont="1" applyBorder="1">
      <alignment/>
      <protection/>
    </xf>
    <xf numFmtId="3" fontId="65" fillId="0" borderId="56" xfId="52" applyNumberFormat="1" applyFont="1" applyBorder="1">
      <alignment/>
      <protection/>
    </xf>
    <xf numFmtId="4" fontId="65" fillId="0" borderId="123" xfId="52" applyNumberFormat="1" applyFont="1" applyBorder="1">
      <alignment/>
      <protection/>
    </xf>
    <xf numFmtId="0" fontId="0" fillId="0" borderId="23" xfId="52" applyBorder="1">
      <alignment/>
      <protection/>
    </xf>
    <xf numFmtId="0" fontId="0" fillId="0" borderId="0" xfId="52" applyBorder="1">
      <alignment/>
      <protection/>
    </xf>
    <xf numFmtId="3" fontId="0" fillId="0" borderId="56" xfId="52" applyNumberFormat="1" applyBorder="1">
      <alignment/>
      <protection/>
    </xf>
    <xf numFmtId="4" fontId="0" fillId="0" borderId="123" xfId="52" applyNumberFormat="1" applyBorder="1">
      <alignment/>
      <protection/>
    </xf>
    <xf numFmtId="0" fontId="0" fillId="0" borderId="143" xfId="52" applyBorder="1">
      <alignment/>
      <protection/>
    </xf>
    <xf numFmtId="0" fontId="0" fillId="0" borderId="29" xfId="52" applyBorder="1">
      <alignment/>
      <protection/>
    </xf>
    <xf numFmtId="0" fontId="0" fillId="0" borderId="72" xfId="52" applyBorder="1">
      <alignment/>
      <protection/>
    </xf>
    <xf numFmtId="0" fontId="0" fillId="0" borderId="66" xfId="52" applyBorder="1">
      <alignment/>
      <protection/>
    </xf>
    <xf numFmtId="3" fontId="0" fillId="0" borderId="57" xfId="52" applyNumberFormat="1" applyBorder="1">
      <alignment/>
      <protection/>
    </xf>
    <xf numFmtId="4" fontId="0" fillId="0" borderId="178" xfId="52" applyNumberFormat="1" applyBorder="1">
      <alignment/>
      <protection/>
    </xf>
    <xf numFmtId="0" fontId="0" fillId="0" borderId="180" xfId="52" applyBorder="1">
      <alignment/>
      <protection/>
    </xf>
    <xf numFmtId="0" fontId="0" fillId="0" borderId="78" xfId="52" applyBorder="1">
      <alignment/>
      <protection/>
    </xf>
    <xf numFmtId="3" fontId="0" fillId="0" borderId="162" xfId="52" applyNumberFormat="1" applyBorder="1">
      <alignment/>
      <protection/>
    </xf>
    <xf numFmtId="4" fontId="0" fillId="0" borderId="47" xfId="52" applyNumberFormat="1" applyBorder="1">
      <alignment/>
      <protection/>
    </xf>
    <xf numFmtId="0" fontId="1" fillId="0" borderId="0" xfId="52" applyFont="1" applyBorder="1">
      <alignment/>
      <protection/>
    </xf>
    <xf numFmtId="0" fontId="1" fillId="0" borderId="66" xfId="52" applyFont="1" applyBorder="1">
      <alignment/>
      <protection/>
    </xf>
    <xf numFmtId="0" fontId="0" fillId="0" borderId="28" xfId="52" applyBorder="1">
      <alignment/>
      <protection/>
    </xf>
    <xf numFmtId="0" fontId="0" fillId="0" borderId="10" xfId="52" applyBorder="1">
      <alignment/>
      <protection/>
    </xf>
    <xf numFmtId="3" fontId="0" fillId="0" borderId="18" xfId="52" applyNumberFormat="1" applyBorder="1">
      <alignment/>
      <protection/>
    </xf>
    <xf numFmtId="4" fontId="0" fillId="0" borderId="117" xfId="52" applyNumberFormat="1" applyBorder="1">
      <alignment/>
      <protection/>
    </xf>
    <xf numFmtId="0" fontId="64" fillId="0" borderId="0" xfId="52" applyFont="1" applyAlignment="1">
      <alignment horizontal="right"/>
      <protection/>
    </xf>
    <xf numFmtId="0" fontId="0" fillId="0" borderId="0" xfId="50">
      <alignment/>
      <protection/>
    </xf>
    <xf numFmtId="0" fontId="2" fillId="0" borderId="11" xfId="50" applyFont="1" applyBorder="1" applyAlignment="1">
      <alignment horizontal="center"/>
      <protection/>
    </xf>
    <xf numFmtId="0" fontId="2" fillId="0" borderId="182" xfId="50" applyFont="1" applyBorder="1" applyAlignment="1">
      <alignment horizontal="center"/>
      <protection/>
    </xf>
    <xf numFmtId="0" fontId="0" fillId="0" borderId="114" xfId="50" applyBorder="1">
      <alignment/>
      <protection/>
    </xf>
    <xf numFmtId="0" fontId="0" fillId="0" borderId="33" xfId="50" applyBorder="1">
      <alignment/>
      <protection/>
    </xf>
    <xf numFmtId="3" fontId="0" fillId="0" borderId="127" xfId="50" applyNumberFormat="1" applyBorder="1">
      <alignment/>
      <protection/>
    </xf>
    <xf numFmtId="4" fontId="0" fillId="0" borderId="122" xfId="50" applyNumberFormat="1" applyBorder="1">
      <alignment/>
      <protection/>
    </xf>
    <xf numFmtId="0" fontId="65" fillId="0" borderId="0" xfId="50" applyFont="1" applyBorder="1">
      <alignment/>
      <protection/>
    </xf>
    <xf numFmtId="3" fontId="65" fillId="0" borderId="56" xfId="50" applyNumberFormat="1" applyFont="1" applyBorder="1">
      <alignment/>
      <protection/>
    </xf>
    <xf numFmtId="4" fontId="65" fillId="0" borderId="123" xfId="50" applyNumberFormat="1" applyFont="1" applyBorder="1">
      <alignment/>
      <protection/>
    </xf>
    <xf numFmtId="0" fontId="0" fillId="0" borderId="23" xfId="50" applyBorder="1">
      <alignment/>
      <protection/>
    </xf>
    <xf numFmtId="0" fontId="0" fillId="0" borderId="0" xfId="50" applyBorder="1">
      <alignment/>
      <protection/>
    </xf>
    <xf numFmtId="3" fontId="0" fillId="0" borderId="56" xfId="50" applyNumberFormat="1" applyBorder="1">
      <alignment/>
      <protection/>
    </xf>
    <xf numFmtId="4" fontId="0" fillId="0" borderId="123" xfId="50" applyNumberFormat="1" applyBorder="1">
      <alignment/>
      <protection/>
    </xf>
    <xf numFmtId="0" fontId="0" fillId="0" borderId="143" xfId="50" applyBorder="1">
      <alignment/>
      <protection/>
    </xf>
    <xf numFmtId="0" fontId="0" fillId="0" borderId="29" xfId="50" applyBorder="1">
      <alignment/>
      <protection/>
    </xf>
    <xf numFmtId="0" fontId="0" fillId="0" borderId="72" xfId="50" applyBorder="1">
      <alignment/>
      <protection/>
    </xf>
    <xf numFmtId="0" fontId="0" fillId="0" borderId="66" xfId="50" applyBorder="1">
      <alignment/>
      <protection/>
    </xf>
    <xf numFmtId="3" fontId="0" fillId="0" borderId="57" xfId="50" applyNumberFormat="1" applyBorder="1">
      <alignment/>
      <protection/>
    </xf>
    <xf numFmtId="4" fontId="0" fillId="0" borderId="178" xfId="50" applyNumberFormat="1" applyBorder="1">
      <alignment/>
      <protection/>
    </xf>
    <xf numFmtId="0" fontId="0" fillId="0" borderId="180" xfId="50" applyBorder="1">
      <alignment/>
      <protection/>
    </xf>
    <xf numFmtId="0" fontId="0" fillId="0" borderId="78" xfId="50" applyBorder="1">
      <alignment/>
      <protection/>
    </xf>
    <xf numFmtId="3" fontId="0" fillId="0" borderId="162" xfId="50" applyNumberFormat="1" applyBorder="1">
      <alignment/>
      <protection/>
    </xf>
    <xf numFmtId="4" fontId="0" fillId="0" borderId="47" xfId="50" applyNumberFormat="1" applyBorder="1">
      <alignment/>
      <protection/>
    </xf>
    <xf numFmtId="0" fontId="1" fillId="0" borderId="0" xfId="50" applyFont="1" applyBorder="1">
      <alignment/>
      <protection/>
    </xf>
    <xf numFmtId="0" fontId="1" fillId="0" borderId="66" xfId="50" applyFont="1" applyBorder="1">
      <alignment/>
      <protection/>
    </xf>
    <xf numFmtId="0" fontId="0" fillId="0" borderId="28" xfId="50" applyBorder="1">
      <alignment/>
      <protection/>
    </xf>
    <xf numFmtId="0" fontId="0" fillId="0" borderId="10" xfId="50" applyBorder="1">
      <alignment/>
      <protection/>
    </xf>
    <xf numFmtId="3" fontId="0" fillId="0" borderId="18" xfId="50" applyNumberFormat="1" applyBorder="1">
      <alignment/>
      <protection/>
    </xf>
    <xf numFmtId="4" fontId="0" fillId="0" borderId="117" xfId="50" applyNumberFormat="1" applyBorder="1">
      <alignment/>
      <protection/>
    </xf>
    <xf numFmtId="0" fontId="64" fillId="0" borderId="0" xfId="50" applyFont="1" applyAlignment="1">
      <alignment horizontal="right"/>
      <protection/>
    </xf>
    <xf numFmtId="0" fontId="8" fillId="0" borderId="0" xfId="50" applyFont="1">
      <alignment/>
      <protection/>
    </xf>
    <xf numFmtId="0" fontId="2" fillId="0" borderId="11" xfId="50" applyFont="1" applyBorder="1" applyAlignment="1">
      <alignment horizontal="center"/>
      <protection/>
    </xf>
    <xf numFmtId="0" fontId="2" fillId="0" borderId="15" xfId="50" applyFont="1" applyBorder="1" applyAlignment="1">
      <alignment horizontal="center"/>
      <protection/>
    </xf>
    <xf numFmtId="0" fontId="35" fillId="0" borderId="0" xfId="50" applyFont="1" applyBorder="1">
      <alignment/>
      <protection/>
    </xf>
    <xf numFmtId="3" fontId="35" fillId="0" borderId="56" xfId="50" applyNumberFormat="1" applyFont="1" applyBorder="1">
      <alignment/>
      <protection/>
    </xf>
    <xf numFmtId="4" fontId="35" fillId="0" borderId="123" xfId="50" applyNumberFormat="1" applyFont="1" applyBorder="1">
      <alignment/>
      <protection/>
    </xf>
    <xf numFmtId="0" fontId="1" fillId="0" borderId="0" xfId="50" applyFont="1" applyBorder="1">
      <alignment/>
      <protection/>
    </xf>
    <xf numFmtId="0" fontId="1" fillId="0" borderId="66" xfId="50" applyFont="1" applyBorder="1">
      <alignment/>
      <protection/>
    </xf>
    <xf numFmtId="3" fontId="0" fillId="0" borderId="0" xfId="50" applyNumberFormat="1">
      <alignment/>
      <protection/>
    </xf>
    <xf numFmtId="4" fontId="64" fillId="0" borderId="0" xfId="50" applyNumberFormat="1" applyFont="1" applyAlignment="1">
      <alignment horizontal="right"/>
      <protection/>
    </xf>
    <xf numFmtId="0" fontId="8" fillId="0" borderId="0" xfId="50" applyFont="1">
      <alignment/>
      <protection/>
    </xf>
    <xf numFmtId="0" fontId="0" fillId="0" borderId="0" xfId="50" applyFont="1">
      <alignment/>
      <protection/>
    </xf>
    <xf numFmtId="0" fontId="0" fillId="36" borderId="114" xfId="0" applyFill="1" applyBorder="1" applyAlignment="1">
      <alignment/>
    </xf>
    <xf numFmtId="0" fontId="2" fillId="36" borderId="114" xfId="0" applyFont="1" applyFill="1" applyBorder="1" applyAlignment="1">
      <alignment/>
    </xf>
    <xf numFmtId="172" fontId="0" fillId="36" borderId="114" xfId="0" applyNumberFormat="1" applyFill="1" applyBorder="1" applyAlignment="1">
      <alignment/>
    </xf>
    <xf numFmtId="3" fontId="0" fillId="36" borderId="114" xfId="0" applyNumberFormat="1" applyFill="1" applyBorder="1" applyAlignment="1">
      <alignment/>
    </xf>
    <xf numFmtId="4" fontId="0" fillId="36" borderId="113" xfId="0" applyNumberFormat="1" applyFill="1" applyBorder="1" applyAlignment="1">
      <alignment/>
    </xf>
    <xf numFmtId="4" fontId="0" fillId="36" borderId="114" xfId="0" applyNumberFormat="1" applyFill="1" applyBorder="1" applyAlignment="1">
      <alignment/>
    </xf>
    <xf numFmtId="0" fontId="0" fillId="36" borderId="19" xfId="0" applyFill="1" applyBorder="1" applyAlignment="1">
      <alignment/>
    </xf>
    <xf numFmtId="0" fontId="2" fillId="36" borderId="19" xfId="0" applyFont="1" applyFill="1" applyBorder="1" applyAlignment="1">
      <alignment/>
    </xf>
    <xf numFmtId="172" fontId="0" fillId="36" borderId="19" xfId="0" applyNumberFormat="1" applyFill="1" applyBorder="1" applyAlignment="1">
      <alignment/>
    </xf>
    <xf numFmtId="3" fontId="0" fillId="36" borderId="19" xfId="0" applyNumberFormat="1" applyFill="1" applyBorder="1" applyAlignment="1">
      <alignment/>
    </xf>
    <xf numFmtId="4" fontId="0" fillId="36" borderId="19" xfId="0" applyNumberFormat="1" applyFill="1" applyBorder="1" applyAlignment="1">
      <alignment/>
    </xf>
    <xf numFmtId="0" fontId="2" fillId="0" borderId="181" xfId="0" applyFont="1" applyBorder="1" applyAlignment="1">
      <alignment horizontal="center" vertical="center" wrapText="1"/>
    </xf>
    <xf numFmtId="4" fontId="0" fillId="0" borderId="142" xfId="0" applyNumberFormat="1" applyBorder="1" applyAlignment="1">
      <alignment/>
    </xf>
    <xf numFmtId="4" fontId="0" fillId="0" borderId="143" xfId="0" applyNumberFormat="1" applyBorder="1" applyAlignment="1">
      <alignment/>
    </xf>
    <xf numFmtId="0" fontId="0" fillId="0" borderId="17" xfId="0" applyBorder="1" applyAlignment="1">
      <alignment/>
    </xf>
    <xf numFmtId="0" fontId="3" fillId="0" borderId="42" xfId="53" applyFont="1" applyBorder="1" applyAlignment="1">
      <alignment vertical="center"/>
      <protection/>
    </xf>
    <xf numFmtId="0" fontId="18" fillId="0" borderId="52" xfId="53" applyFont="1" applyBorder="1" applyAlignment="1">
      <alignment vertical="center"/>
      <protection/>
    </xf>
    <xf numFmtId="0" fontId="3" fillId="0" borderId="53" xfId="53" applyFont="1" applyBorder="1" applyAlignment="1">
      <alignment vertical="center"/>
      <protection/>
    </xf>
    <xf numFmtId="0" fontId="18" fillId="0" borderId="36" xfId="53" applyFont="1" applyBorder="1" applyAlignment="1">
      <alignment vertical="center"/>
      <protection/>
    </xf>
    <xf numFmtId="0" fontId="3" fillId="0" borderId="179" xfId="53" applyFont="1" applyBorder="1" applyAlignment="1">
      <alignment vertical="center"/>
      <protection/>
    </xf>
    <xf numFmtId="4" fontId="3" fillId="0" borderId="32" xfId="53" applyNumberFormat="1" applyFont="1" applyBorder="1" applyAlignment="1" applyProtection="1">
      <alignment horizontal="center" vertical="center"/>
      <protection locked="0"/>
    </xf>
    <xf numFmtId="0" fontId="3" fillId="0" borderId="40" xfId="53" applyFont="1" applyBorder="1" applyAlignment="1">
      <alignment vertical="center"/>
      <protection/>
    </xf>
    <xf numFmtId="0" fontId="3" fillId="0" borderId="44" xfId="53" applyFont="1" applyBorder="1" applyAlignment="1">
      <alignment vertical="center"/>
      <protection/>
    </xf>
    <xf numFmtId="0" fontId="18" fillId="0" borderId="44" xfId="53" applyFont="1" applyBorder="1" applyAlignment="1">
      <alignment vertical="center"/>
      <protection/>
    </xf>
    <xf numFmtId="0" fontId="18" fillId="0" borderId="115" xfId="53" applyFont="1" applyBorder="1" applyAlignment="1">
      <alignment vertical="center"/>
      <protection/>
    </xf>
    <xf numFmtId="0" fontId="3" fillId="0" borderId="116" xfId="53" applyFont="1" applyBorder="1" applyAlignment="1">
      <alignment vertical="center"/>
      <protection/>
    </xf>
    <xf numFmtId="0" fontId="3" fillId="0" borderId="10" xfId="53" applyFont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14" fontId="12" fillId="33" borderId="0" xfId="0" applyNumberFormat="1" applyFont="1" applyFill="1" applyAlignment="1" applyProtection="1">
      <alignment/>
      <protection locked="0"/>
    </xf>
    <xf numFmtId="0" fontId="54" fillId="0" borderId="0" xfId="53" applyFont="1" applyAlignment="1">
      <alignment vertical="center"/>
      <protection/>
    </xf>
    <xf numFmtId="14" fontId="0" fillId="0" borderId="183" xfId="0" applyNumberFormat="1" applyFont="1" applyBorder="1" applyAlignment="1">
      <alignment vertical="center"/>
    </xf>
    <xf numFmtId="14" fontId="0" fillId="0" borderId="184" xfId="0" applyNumberFormat="1" applyBorder="1" applyAlignment="1">
      <alignment vertical="center"/>
    </xf>
    <xf numFmtId="14" fontId="0" fillId="0" borderId="184" xfId="0" applyNumberFormat="1" applyFont="1" applyBorder="1" applyAlignment="1">
      <alignment vertical="center"/>
    </xf>
    <xf numFmtId="14" fontId="0" fillId="0" borderId="157" xfId="0" applyNumberFormat="1" applyFont="1" applyBorder="1" applyAlignment="1">
      <alignment vertical="center"/>
    </xf>
    <xf numFmtId="0" fontId="0" fillId="0" borderId="185" xfId="0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126" xfId="0" applyFont="1" applyBorder="1" applyAlignment="1">
      <alignment/>
    </xf>
    <xf numFmtId="0" fontId="0" fillId="0" borderId="186" xfId="0" applyFont="1" applyBorder="1" applyAlignment="1">
      <alignment/>
    </xf>
    <xf numFmtId="3" fontId="0" fillId="0" borderId="186" xfId="0" applyNumberFormat="1" applyFont="1" applyBorder="1" applyAlignment="1">
      <alignment/>
    </xf>
    <xf numFmtId="3" fontId="0" fillId="0" borderId="186" xfId="0" applyNumberFormat="1" applyFont="1" applyFill="1" applyBorder="1" applyAlignment="1">
      <alignment/>
    </xf>
    <xf numFmtId="0" fontId="0" fillId="0" borderId="186" xfId="0" applyFont="1" applyFill="1" applyBorder="1" applyAlignment="1">
      <alignment/>
    </xf>
    <xf numFmtId="0" fontId="0" fillId="0" borderId="187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188" xfId="0" applyFont="1" applyBorder="1" applyAlignment="1">
      <alignment/>
    </xf>
    <xf numFmtId="0" fontId="0" fillId="0" borderId="189" xfId="0" applyFont="1" applyBorder="1" applyAlignment="1">
      <alignment/>
    </xf>
    <xf numFmtId="3" fontId="0" fillId="0" borderId="189" xfId="0" applyNumberFormat="1" applyFont="1" applyBorder="1" applyAlignment="1">
      <alignment/>
    </xf>
    <xf numFmtId="3" fontId="0" fillId="0" borderId="189" xfId="0" applyNumberFormat="1" applyFont="1" applyFill="1" applyBorder="1" applyAlignment="1">
      <alignment/>
    </xf>
    <xf numFmtId="0" fontId="0" fillId="0" borderId="189" xfId="0" applyFont="1" applyFill="1" applyBorder="1" applyAlignment="1">
      <alignment/>
    </xf>
    <xf numFmtId="0" fontId="0" fillId="0" borderId="190" xfId="0" applyFont="1" applyFill="1" applyBorder="1" applyAlignment="1">
      <alignment/>
    </xf>
    <xf numFmtId="0" fontId="0" fillId="0" borderId="178" xfId="0" applyFont="1" applyBorder="1" applyAlignment="1">
      <alignment/>
    </xf>
    <xf numFmtId="0" fontId="0" fillId="0" borderId="191" xfId="0" applyFont="1" applyBorder="1" applyAlignment="1">
      <alignment/>
    </xf>
    <xf numFmtId="0" fontId="0" fillId="0" borderId="192" xfId="0" applyFont="1" applyBorder="1" applyAlignment="1">
      <alignment/>
    </xf>
    <xf numFmtId="3" fontId="0" fillId="0" borderId="192" xfId="0" applyNumberFormat="1" applyFont="1" applyBorder="1" applyAlignment="1">
      <alignment/>
    </xf>
    <xf numFmtId="3" fontId="0" fillId="0" borderId="192" xfId="0" applyNumberFormat="1" applyFont="1" applyFill="1" applyBorder="1" applyAlignment="1">
      <alignment/>
    </xf>
    <xf numFmtId="0" fontId="0" fillId="0" borderId="192" xfId="0" applyFont="1" applyFill="1" applyBorder="1" applyAlignment="1">
      <alignment/>
    </xf>
    <xf numFmtId="0" fontId="0" fillId="0" borderId="193" xfId="0" applyFont="1" applyBorder="1" applyAlignment="1">
      <alignment/>
    </xf>
    <xf numFmtId="3" fontId="0" fillId="0" borderId="193" xfId="0" applyNumberFormat="1" applyFont="1" applyBorder="1" applyAlignment="1">
      <alignment/>
    </xf>
    <xf numFmtId="3" fontId="0" fillId="0" borderId="193" xfId="0" applyNumberFormat="1" applyFont="1" applyFill="1" applyBorder="1" applyAlignment="1">
      <alignment/>
    </xf>
    <xf numFmtId="0" fontId="0" fillId="0" borderId="193" xfId="0" applyFont="1" applyFill="1" applyBorder="1" applyAlignment="1">
      <alignment/>
    </xf>
    <xf numFmtId="0" fontId="38" fillId="0" borderId="127" xfId="0" applyFont="1" applyBorder="1" applyAlignment="1" applyProtection="1">
      <alignment/>
      <protection locked="0"/>
    </xf>
    <xf numFmtId="0" fontId="38" fillId="0" borderId="56" xfId="0" applyFont="1" applyBorder="1" applyAlignment="1" applyProtection="1">
      <alignment/>
      <protection locked="0"/>
    </xf>
    <xf numFmtId="4" fontId="38" fillId="0" borderId="17" xfId="0" applyNumberFormat="1" applyFont="1" applyBorder="1" applyAlignment="1" applyProtection="1">
      <alignment/>
      <protection locked="0"/>
    </xf>
    <xf numFmtId="4" fontId="38" fillId="0" borderId="143" xfId="0" applyNumberFormat="1" applyFont="1" applyBorder="1" applyAlignment="1">
      <alignment/>
    </xf>
    <xf numFmtId="4" fontId="38" fillId="0" borderId="17" xfId="0" applyNumberFormat="1" applyFont="1" applyBorder="1" applyAlignment="1">
      <alignment/>
    </xf>
    <xf numFmtId="4" fontId="38" fillId="0" borderId="34" xfId="0" applyNumberFormat="1" applyFont="1" applyBorder="1" applyAlignment="1" applyProtection="1">
      <alignment/>
      <protection locked="0"/>
    </xf>
    <xf numFmtId="4" fontId="30" fillId="0" borderId="14" xfId="0" applyNumberFormat="1" applyFont="1" applyBorder="1" applyAlignment="1">
      <alignment/>
    </xf>
    <xf numFmtId="4" fontId="30" fillId="0" borderId="181" xfId="0" applyNumberFormat="1" applyFont="1" applyBorder="1" applyAlignment="1">
      <alignment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43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3" fillId="0" borderId="11" xfId="53" applyFont="1" applyBorder="1" applyAlignment="1">
      <alignment vertical="center"/>
      <protection/>
    </xf>
    <xf numFmtId="0" fontId="18" fillId="0" borderId="60" xfId="53" applyFont="1" applyBorder="1" applyAlignment="1">
      <alignment horizontal="center" vertical="center"/>
      <protection/>
    </xf>
    <xf numFmtId="0" fontId="18" fillId="0" borderId="15" xfId="53" applyFont="1" applyBorder="1" applyAlignment="1">
      <alignment horizontal="center" vertical="center"/>
      <protection/>
    </xf>
    <xf numFmtId="0" fontId="18" fillId="0" borderId="126" xfId="53" applyFont="1" applyBorder="1" applyAlignment="1">
      <alignment horizontal="center" vertical="center"/>
      <protection/>
    </xf>
    <xf numFmtId="4" fontId="3" fillId="0" borderId="32" xfId="53" applyNumberFormat="1" applyFont="1" applyBorder="1" applyAlignment="1">
      <alignment vertical="center"/>
      <protection/>
    </xf>
    <xf numFmtId="0" fontId="18" fillId="0" borderId="57" xfId="53" applyFont="1" applyBorder="1" applyAlignment="1">
      <alignment horizontal="center" vertical="center"/>
      <protection/>
    </xf>
    <xf numFmtId="0" fontId="18" fillId="0" borderId="56" xfId="53" applyFont="1" applyBorder="1" applyAlignment="1">
      <alignment horizontal="center" vertical="center"/>
      <protection/>
    </xf>
    <xf numFmtId="0" fontId="18" fillId="0" borderId="75" xfId="53" applyFont="1" applyBorder="1" applyAlignment="1">
      <alignment horizontal="center" vertical="center"/>
      <protection/>
    </xf>
    <xf numFmtId="4" fontId="3" fillId="0" borderId="120" xfId="53" applyNumberFormat="1" applyFont="1" applyBorder="1" applyAlignment="1" applyProtection="1">
      <alignment vertical="center"/>
      <protection locked="0"/>
    </xf>
    <xf numFmtId="4" fontId="3" fillId="0" borderId="64" xfId="53" applyNumberFormat="1" applyFont="1" applyBorder="1" applyAlignment="1" applyProtection="1">
      <alignment vertical="center"/>
      <protection locked="0"/>
    </xf>
    <xf numFmtId="4" fontId="3" fillId="0" borderId="26" xfId="53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49" fontId="24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4" xfId="0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1" xfId="0" applyNumberFormat="1" applyFont="1" applyBorder="1" applyAlignment="1" applyProtection="1">
      <alignment/>
      <protection locked="0"/>
    </xf>
    <xf numFmtId="4" fontId="0" fillId="0" borderId="41" xfId="0" applyNumberFormat="1" applyFont="1" applyFill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118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0" fillId="0" borderId="126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41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0" fillId="0" borderId="126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62" xfId="0" applyBorder="1" applyAlignment="1">
      <alignment/>
    </xf>
    <xf numFmtId="0" fontId="0" fillId="0" borderId="126" xfId="0" applyFont="1" applyBorder="1" applyAlignment="1">
      <alignment vertical="center"/>
    </xf>
    <xf numFmtId="0" fontId="0" fillId="0" borderId="124" xfId="0" applyBorder="1" applyAlignment="1">
      <alignment/>
    </xf>
    <xf numFmtId="0" fontId="0" fillId="0" borderId="37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7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9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120" xfId="0" applyFont="1" applyBorder="1" applyAlignment="1">
      <alignment wrapText="1"/>
    </xf>
    <xf numFmtId="3" fontId="24" fillId="0" borderId="120" xfId="0" applyNumberFormat="1" applyFont="1" applyBorder="1" applyAlignment="1">
      <alignment wrapText="1"/>
    </xf>
    <xf numFmtId="3" fontId="24" fillId="0" borderId="120" xfId="0" applyNumberFormat="1" applyFont="1" applyBorder="1" applyAlignment="1">
      <alignment/>
    </xf>
    <xf numFmtId="3" fontId="2" fillId="40" borderId="51" xfId="0" applyNumberFormat="1" applyFont="1" applyFill="1" applyBorder="1" applyAlignment="1">
      <alignment vertical="center"/>
    </xf>
    <xf numFmtId="3" fontId="2" fillId="40" borderId="195" xfId="0" applyNumberFormat="1" applyFont="1" applyFill="1" applyBorder="1" applyAlignment="1">
      <alignment horizontal="right" vertical="center" wrapText="1"/>
    </xf>
    <xf numFmtId="0" fontId="4" fillId="41" borderId="19" xfId="0" applyFont="1" applyFill="1" applyBorder="1" applyAlignment="1">
      <alignment horizontal="center" vertical="center" wrapText="1"/>
    </xf>
    <xf numFmtId="3" fontId="28" fillId="41" borderId="28" xfId="0" applyNumberFormat="1" applyFont="1" applyFill="1" applyBorder="1" applyAlignment="1">
      <alignment vertical="center"/>
    </xf>
    <xf numFmtId="3" fontId="28" fillId="41" borderId="28" xfId="0" applyNumberFormat="1" applyFont="1" applyFill="1" applyBorder="1" applyAlignment="1">
      <alignment horizontal="center" vertical="center"/>
    </xf>
    <xf numFmtId="3" fontId="24" fillId="41" borderId="116" xfId="0" applyNumberFormat="1" applyFont="1" applyFill="1" applyBorder="1" applyAlignment="1">
      <alignment vertical="center"/>
    </xf>
    <xf numFmtId="3" fontId="24" fillId="41" borderId="14" xfId="0" applyNumberFormat="1" applyFont="1" applyFill="1" applyBorder="1" applyAlignment="1">
      <alignment vertical="center"/>
    </xf>
    <xf numFmtId="3" fontId="24" fillId="41" borderId="196" xfId="0" applyNumberFormat="1" applyFont="1" applyFill="1" applyBorder="1" applyAlignment="1">
      <alignment vertical="center"/>
    </xf>
    <xf numFmtId="3" fontId="2" fillId="41" borderId="117" xfId="0" applyNumberFormat="1" applyFont="1" applyFill="1" applyBorder="1" applyAlignment="1">
      <alignment vertical="center"/>
    </xf>
    <xf numFmtId="3" fontId="2" fillId="41" borderId="19" xfId="0" applyNumberFormat="1" applyFont="1" applyFill="1" applyBorder="1" applyAlignment="1">
      <alignment vertical="center" wrapText="1"/>
    </xf>
    <xf numFmtId="14" fontId="12" fillId="0" borderId="0" xfId="0" applyNumberFormat="1" applyFont="1" applyAlignment="1" applyProtection="1">
      <alignment horizontal="left" vertical="center"/>
      <protection locked="0"/>
    </xf>
    <xf numFmtId="0" fontId="94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0" fontId="24" fillId="0" borderId="0" xfId="0" applyFont="1" applyBorder="1" applyAlignment="1">
      <alignment horizontal="right" vertical="center"/>
    </xf>
    <xf numFmtId="0" fontId="35" fillId="0" borderId="197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198" xfId="0" applyFont="1" applyBorder="1" applyAlignment="1">
      <alignment horizontal="center" vertical="center" wrapText="1"/>
    </xf>
    <xf numFmtId="0" fontId="35" fillId="0" borderId="197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198" xfId="0" applyFont="1" applyFill="1" applyBorder="1" applyAlignment="1">
      <alignment horizontal="center" vertical="center" wrapText="1"/>
    </xf>
    <xf numFmtId="4" fontId="48" fillId="0" borderId="0" xfId="51" applyNumberFormat="1" applyFont="1" applyAlignment="1">
      <alignment horizontal="left"/>
      <protection/>
    </xf>
    <xf numFmtId="0" fontId="92" fillId="0" borderId="0" xfId="51" applyAlignment="1">
      <alignment horizontal="left"/>
      <protection/>
    </xf>
    <xf numFmtId="4" fontId="92" fillId="0" borderId="0" xfId="51" applyNumberFormat="1" applyAlignment="1">
      <alignment horizontal="left"/>
      <protection/>
    </xf>
    <xf numFmtId="0" fontId="16" fillId="0" borderId="0" xfId="51" applyFont="1" applyAlignment="1">
      <alignment/>
      <protection/>
    </xf>
    <xf numFmtId="0" fontId="21" fillId="0" borderId="0" xfId="51" applyFont="1" applyAlignment="1">
      <alignment shrinkToFit="1"/>
      <protection/>
    </xf>
    <xf numFmtId="0" fontId="18" fillId="0" borderId="0" xfId="51" applyFont="1" applyAlignment="1">
      <alignment wrapText="1"/>
      <protection/>
    </xf>
    <xf numFmtId="0" fontId="48" fillId="0" borderId="0" xfId="51" applyFont="1" applyAlignment="1">
      <alignment wrapText="1"/>
      <protection/>
    </xf>
    <xf numFmtId="0" fontId="3" fillId="0" borderId="0" xfId="49" applyFont="1" applyFill="1" applyAlignment="1">
      <alignment horizontal="right"/>
      <protection/>
    </xf>
    <xf numFmtId="0" fontId="50" fillId="0" borderId="0" xfId="49" applyFont="1" applyAlignment="1">
      <alignment horizontal="center" vertical="top"/>
      <protection/>
    </xf>
    <xf numFmtId="0" fontId="3" fillId="0" borderId="0" xfId="49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56" fillId="0" borderId="0" xfId="0" applyFont="1" applyAlignment="1" applyProtection="1">
      <alignment horizontal="right"/>
      <protection locked="0"/>
    </xf>
    <xf numFmtId="0" fontId="62" fillId="37" borderId="52" xfId="0" applyFont="1" applyFill="1" applyBorder="1" applyAlignment="1" applyProtection="1">
      <alignment horizontal="center" vertical="center"/>
      <protection locked="0"/>
    </xf>
    <xf numFmtId="0" fontId="61" fillId="37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4" fillId="0" borderId="39" xfId="0" applyFont="1" applyBorder="1" applyAlignment="1">
      <alignment/>
    </xf>
    <xf numFmtId="0" fontId="25" fillId="0" borderId="0" xfId="50" applyFont="1" applyAlignment="1">
      <alignment shrinkToFit="1"/>
      <protection/>
    </xf>
    <xf numFmtId="0" fontId="5" fillId="0" borderId="0" xfId="50" applyFont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0" fillId="0" borderId="133" xfId="0" applyFont="1" applyBorder="1" applyAlignment="1">
      <alignment horizontal="left" vertical="center"/>
    </xf>
    <xf numFmtId="0" fontId="0" fillId="0" borderId="118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4" fontId="3" fillId="0" borderId="128" xfId="53" applyNumberFormat="1" applyFont="1" applyBorder="1" applyAlignment="1" applyProtection="1">
      <alignment horizontal="center" vertical="center"/>
      <protection locked="0"/>
    </xf>
    <xf numFmtId="4" fontId="3" fillId="0" borderId="32" xfId="53" applyNumberFormat="1" applyFont="1" applyBorder="1" applyAlignment="1" applyProtection="1">
      <alignment horizontal="center" vertical="center"/>
      <protection locked="0"/>
    </xf>
    <xf numFmtId="4" fontId="18" fillId="0" borderId="128" xfId="53" applyNumberFormat="1" applyFont="1" applyBorder="1" applyAlignment="1" applyProtection="1">
      <alignment horizontal="center" vertical="center"/>
      <protection locked="0"/>
    </xf>
    <xf numFmtId="4" fontId="18" fillId="0" borderId="32" xfId="53" applyNumberFormat="1" applyFont="1" applyBorder="1" applyAlignment="1" applyProtection="1">
      <alignment horizontal="center" vertical="center"/>
      <protection locked="0"/>
    </xf>
    <xf numFmtId="4" fontId="3" fillId="0" borderId="153" xfId="53" applyNumberFormat="1" applyFont="1" applyBorder="1" applyAlignment="1" applyProtection="1">
      <alignment horizontal="center" vertical="center"/>
      <protection locked="0"/>
    </xf>
    <xf numFmtId="4" fontId="3" fillId="0" borderId="26" xfId="53" applyNumberFormat="1" applyFont="1" applyBorder="1" applyAlignment="1" applyProtection="1">
      <alignment horizontal="center" vertical="center"/>
      <protection locked="0"/>
    </xf>
    <xf numFmtId="4" fontId="18" fillId="0" borderId="181" xfId="53" applyNumberFormat="1" applyFont="1" applyBorder="1" applyAlignment="1">
      <alignment horizontal="center" vertical="center"/>
      <protection/>
    </xf>
    <xf numFmtId="4" fontId="18" fillId="0" borderId="20" xfId="53" applyNumberFormat="1" applyFont="1" applyBorder="1" applyAlignment="1">
      <alignment horizontal="center" vertical="center"/>
      <protection/>
    </xf>
    <xf numFmtId="4" fontId="18" fillId="0" borderId="199" xfId="53" applyNumberFormat="1" applyFont="1" applyBorder="1" applyAlignment="1">
      <alignment horizontal="center" vertical="center"/>
      <protection/>
    </xf>
    <xf numFmtId="4" fontId="18" fillId="0" borderId="22" xfId="53" applyNumberFormat="1" applyFont="1" applyBorder="1" applyAlignment="1">
      <alignment horizontal="center" vertical="center"/>
      <protection/>
    </xf>
    <xf numFmtId="49" fontId="2" fillId="0" borderId="200" xfId="0" applyNumberFormat="1" applyFont="1" applyBorder="1" applyAlignment="1">
      <alignment horizontal="center" vertical="center" wrapText="1"/>
    </xf>
    <xf numFmtId="49" fontId="2" fillId="0" borderId="201" xfId="0" applyNumberFormat="1" applyFont="1" applyBorder="1" applyAlignment="1">
      <alignment horizontal="center" vertical="center" wrapText="1"/>
    </xf>
    <xf numFmtId="49" fontId="2" fillId="0" borderId="146" xfId="0" applyNumberFormat="1" applyFont="1" applyBorder="1" applyAlignment="1">
      <alignment horizontal="center" vertical="center" wrapText="1"/>
    </xf>
    <xf numFmtId="49" fontId="2" fillId="0" borderId="200" xfId="0" applyNumberFormat="1" applyFont="1" applyBorder="1" applyAlignment="1">
      <alignment horizontal="left" vertical="center" wrapText="1"/>
    </xf>
    <xf numFmtId="49" fontId="2" fillId="0" borderId="201" xfId="0" applyNumberFormat="1" applyFont="1" applyBorder="1" applyAlignment="1">
      <alignment horizontal="left" vertical="center" wrapText="1"/>
    </xf>
    <xf numFmtId="49" fontId="2" fillId="0" borderId="149" xfId="0" applyNumberFormat="1" applyFont="1" applyBorder="1" applyAlignment="1">
      <alignment horizontal="left" vertical="center" wrapText="1"/>
    </xf>
    <xf numFmtId="49" fontId="24" fillId="0" borderId="143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58" xfId="0" applyNumberFormat="1" applyFont="1" applyBorder="1" applyAlignment="1">
      <alignment horizontal="left" vertical="center" wrapText="1"/>
    </xf>
    <xf numFmtId="49" fontId="24" fillId="0" borderId="147" xfId="0" applyNumberFormat="1" applyFont="1" applyBorder="1" applyAlignment="1">
      <alignment horizontal="left" vertical="center" wrapText="1"/>
    </xf>
    <xf numFmtId="49" fontId="24" fillId="0" borderId="35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96" xfId="0" applyNumberFormat="1" applyFont="1" applyBorder="1" applyAlignment="1">
      <alignment horizontal="left" vertical="center" wrapText="1"/>
    </xf>
    <xf numFmtId="49" fontId="39" fillId="37" borderId="202" xfId="0" applyNumberFormat="1" applyFont="1" applyFill="1" applyBorder="1" applyAlignment="1">
      <alignment horizontal="center" vertical="center"/>
    </xf>
    <xf numFmtId="49" fontId="39" fillId="37" borderId="125" xfId="0" applyNumberFormat="1" applyFont="1" applyFill="1" applyBorder="1" applyAlignment="1">
      <alignment horizontal="center" vertical="center"/>
    </xf>
    <xf numFmtId="49" fontId="39" fillId="37" borderId="203" xfId="0" applyNumberFormat="1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49" fontId="24" fillId="0" borderId="142" xfId="0" applyNumberFormat="1" applyFont="1" applyBorder="1" applyAlignment="1">
      <alignment horizontal="left" vertical="center" wrapText="1"/>
    </xf>
    <xf numFmtId="49" fontId="24" fillId="0" borderId="33" xfId="0" applyNumberFormat="1" applyFont="1" applyBorder="1" applyAlignment="1">
      <alignment horizontal="left" vertical="center" wrapText="1"/>
    </xf>
    <xf numFmtId="49" fontId="24" fillId="0" borderId="141" xfId="0" applyNumberFormat="1" applyFont="1" applyBorder="1" applyAlignment="1">
      <alignment horizontal="left" vertical="center" wrapText="1"/>
    </xf>
    <xf numFmtId="0" fontId="2" fillId="0" borderId="15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49" fontId="24" fillId="0" borderId="204" xfId="0" applyNumberFormat="1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24" fillId="0" borderId="45" xfId="0" applyNumberFormat="1" applyFont="1" applyBorder="1" applyAlignment="1">
      <alignment vertical="center" wrapText="1"/>
    </xf>
    <xf numFmtId="49" fontId="24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205" xfId="0" applyFont="1" applyBorder="1" applyAlignment="1">
      <alignment horizontal="center" vertical="center" wrapText="1"/>
    </xf>
    <xf numFmtId="0" fontId="2" fillId="0" borderId="206" xfId="0" applyFont="1" applyBorder="1" applyAlignment="1">
      <alignment horizontal="center" vertical="center" wrapText="1"/>
    </xf>
    <xf numFmtId="0" fontId="2" fillId="0" borderId="207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08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20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10" xfId="0" applyFont="1" applyBorder="1" applyAlignment="1">
      <alignment horizontal="center" vertical="center"/>
    </xf>
    <xf numFmtId="0" fontId="2" fillId="0" borderId="2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212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0" fillId="0" borderId="2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30" xfId="0" applyFont="1" applyBorder="1" applyAlignment="1">
      <alignment horizontal="center" vertical="center"/>
    </xf>
    <xf numFmtId="0" fontId="2" fillId="0" borderId="213" xfId="0" applyFont="1" applyBorder="1" applyAlignment="1">
      <alignment horizontal="center" vertical="center"/>
    </xf>
    <xf numFmtId="0" fontId="19" fillId="41" borderId="52" xfId="0" applyFont="1" applyFill="1" applyBorder="1" applyAlignment="1">
      <alignment horizontal="center" vertical="center" wrapText="1"/>
    </xf>
    <xf numFmtId="0" fontId="19" fillId="41" borderId="53" xfId="0" applyFont="1" applyFill="1" applyBorder="1" applyAlignment="1">
      <alignment horizontal="center" vertical="center" wrapText="1"/>
    </xf>
    <xf numFmtId="0" fontId="19" fillId="41" borderId="20" xfId="0" applyFont="1" applyFill="1" applyBorder="1" applyAlignment="1">
      <alignment horizontal="center" vertical="center" wrapText="1"/>
    </xf>
    <xf numFmtId="0" fontId="19" fillId="34" borderId="52" xfId="0" applyFont="1" applyFill="1" applyBorder="1" applyAlignment="1">
      <alignment horizontal="left" vertical="center" wrapText="1"/>
    </xf>
    <xf numFmtId="0" fontId="19" fillId="34" borderId="53" xfId="0" applyFont="1" applyFill="1" applyBorder="1" applyAlignment="1">
      <alignment horizontal="left" vertical="center" wrapText="1"/>
    </xf>
    <xf numFmtId="0" fontId="4" fillId="33" borderId="114" xfId="0" applyFont="1" applyFill="1" applyBorder="1" applyAlignment="1">
      <alignment horizontal="center" vertical="center" wrapText="1"/>
    </xf>
    <xf numFmtId="0" fontId="4" fillId="33" borderId="214" xfId="0" applyFont="1" applyFill="1" applyBorder="1" applyAlignment="1">
      <alignment horizontal="center" vertical="center" wrapText="1"/>
    </xf>
    <xf numFmtId="0" fontId="19" fillId="0" borderId="127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22" xfId="0" applyFont="1" applyBorder="1" applyAlignment="1">
      <alignment horizontal="center" vertical="center" wrapText="1"/>
    </xf>
    <xf numFmtId="0" fontId="19" fillId="0" borderId="123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0" borderId="215" xfId="0" applyFont="1" applyBorder="1" applyAlignment="1">
      <alignment horizontal="center" vertical="center" wrapText="1"/>
    </xf>
    <xf numFmtId="0" fontId="4" fillId="40" borderId="122" xfId="0" applyFont="1" applyFill="1" applyBorder="1" applyAlignment="1">
      <alignment horizontal="center" vertical="center" wrapText="1"/>
    </xf>
    <xf numFmtId="0" fontId="4" fillId="40" borderId="215" xfId="0" applyFont="1" applyFill="1" applyBorder="1" applyAlignment="1">
      <alignment horizontal="center" vertical="center" wrapText="1"/>
    </xf>
    <xf numFmtId="0" fontId="27" fillId="36" borderId="114" xfId="0" applyFont="1" applyFill="1" applyBorder="1" applyAlignment="1">
      <alignment horizontal="center" vertical="center" wrapText="1"/>
    </xf>
    <xf numFmtId="0" fontId="27" fillId="36" borderId="214" xfId="0" applyFont="1" applyFill="1" applyBorder="1" applyAlignment="1">
      <alignment horizontal="center" vertical="center" wrapText="1"/>
    </xf>
    <xf numFmtId="0" fontId="4" fillId="36" borderId="113" xfId="0" applyFont="1" applyFill="1" applyBorder="1" applyAlignment="1">
      <alignment horizontal="center" vertical="center" wrapText="1"/>
    </xf>
    <xf numFmtId="0" fontId="4" fillId="36" borderId="216" xfId="0" applyFont="1" applyFill="1" applyBorder="1" applyAlignment="1">
      <alignment horizontal="center" vertical="center" wrapText="1"/>
    </xf>
    <xf numFmtId="0" fontId="4" fillId="36" borderId="122" xfId="0" applyFont="1" applyFill="1" applyBorder="1" applyAlignment="1">
      <alignment horizontal="center" vertical="center" wrapText="1"/>
    </xf>
    <xf numFmtId="0" fontId="4" fillId="36" borderId="215" xfId="0" applyFont="1" applyFill="1" applyBorder="1" applyAlignment="1">
      <alignment horizontal="center" vertical="center" wrapText="1"/>
    </xf>
    <xf numFmtId="0" fontId="27" fillId="36" borderId="113" xfId="0" applyFont="1" applyFill="1" applyBorder="1" applyAlignment="1">
      <alignment horizontal="center" vertical="center" wrapText="1"/>
    </xf>
    <xf numFmtId="0" fontId="27" fillId="36" borderId="33" xfId="0" applyFont="1" applyFill="1" applyBorder="1" applyAlignment="1">
      <alignment horizontal="center" vertical="center" wrapText="1"/>
    </xf>
    <xf numFmtId="0" fontId="27" fillId="36" borderId="141" xfId="0" applyFont="1" applyFill="1" applyBorder="1" applyAlignment="1">
      <alignment horizontal="center" vertical="center" wrapText="1"/>
    </xf>
    <xf numFmtId="0" fontId="4" fillId="35" borderId="114" xfId="0" applyFont="1" applyFill="1" applyBorder="1" applyAlignment="1">
      <alignment horizontal="center" vertical="center" wrapText="1"/>
    </xf>
    <xf numFmtId="0" fontId="4" fillId="35" borderId="214" xfId="0" applyFont="1" applyFill="1" applyBorder="1" applyAlignment="1">
      <alignment horizontal="center" vertical="center" wrapText="1"/>
    </xf>
    <xf numFmtId="0" fontId="4" fillId="35" borderId="113" xfId="0" applyFont="1" applyFill="1" applyBorder="1" applyAlignment="1">
      <alignment horizontal="center" vertical="center" wrapText="1"/>
    </xf>
    <xf numFmtId="0" fontId="4" fillId="35" borderId="216" xfId="0" applyFont="1" applyFill="1" applyBorder="1" applyAlignment="1">
      <alignment horizontal="center" vertical="center" wrapText="1"/>
    </xf>
    <xf numFmtId="0" fontId="4" fillId="35" borderId="122" xfId="0" applyFont="1" applyFill="1" applyBorder="1" applyAlignment="1">
      <alignment horizontal="center" vertical="center" wrapText="1"/>
    </xf>
    <xf numFmtId="0" fontId="4" fillId="35" borderId="215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141" xfId="0" applyFont="1" applyFill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center" vertical="center" wrapText="1"/>
    </xf>
    <xf numFmtId="0" fontId="4" fillId="0" borderId="214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 wrapText="1"/>
    </xf>
    <xf numFmtId="0" fontId="4" fillId="0" borderId="216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wrapText="1"/>
    </xf>
    <xf numFmtId="0" fontId="4" fillId="0" borderId="2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2" fillId="0" borderId="217" xfId="0" applyFont="1" applyBorder="1" applyAlignment="1">
      <alignment vertical="center" wrapText="1"/>
    </xf>
    <xf numFmtId="0" fontId="2" fillId="0" borderId="218" xfId="0" applyFont="1" applyBorder="1" applyAlignment="1">
      <alignment vertical="center" wrapText="1"/>
    </xf>
    <xf numFmtId="0" fontId="24" fillId="0" borderId="219" xfId="0" applyFont="1" applyBorder="1" applyAlignment="1">
      <alignment horizontal="left" vertical="top" wrapText="1"/>
    </xf>
    <xf numFmtId="0" fontId="24" fillId="0" borderId="220" xfId="0" applyFont="1" applyBorder="1" applyAlignment="1">
      <alignment horizontal="left" vertical="top" wrapText="1"/>
    </xf>
    <xf numFmtId="0" fontId="24" fillId="0" borderId="221" xfId="0" applyFont="1" applyBorder="1" applyAlignment="1">
      <alignment horizontal="left" vertical="top" wrapText="1"/>
    </xf>
    <xf numFmtId="0" fontId="24" fillId="0" borderId="115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116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4" fillId="0" borderId="124" xfId="0" applyFont="1" applyBorder="1" applyAlignment="1">
      <alignment horizontal="center" vertical="center" wrapText="1"/>
    </xf>
    <xf numFmtId="0" fontId="4" fillId="0" borderId="1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22" xfId="0" applyFont="1" applyBorder="1" applyAlignment="1">
      <alignment horizontal="center" vertical="center" wrapText="1"/>
    </xf>
    <xf numFmtId="0" fontId="4" fillId="0" borderId="1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42" borderId="52" xfId="0" applyFont="1" applyFill="1" applyBorder="1" applyAlignment="1">
      <alignment horizontal="center" vertical="center"/>
    </xf>
    <xf numFmtId="0" fontId="25" fillId="42" borderId="53" xfId="0" applyFont="1" applyFill="1" applyBorder="1" applyAlignment="1">
      <alignment horizontal="center" vertical="center"/>
    </xf>
    <xf numFmtId="0" fontId="25" fillId="42" borderId="20" xfId="0" applyFont="1" applyFill="1" applyBorder="1" applyAlignment="1">
      <alignment horizontal="center" vertical="center"/>
    </xf>
    <xf numFmtId="0" fontId="46" fillId="36" borderId="119" xfId="54" applyFont="1" applyFill="1" applyBorder="1" applyAlignment="1" applyProtection="1">
      <alignment horizontal="center" vertical="center" wrapText="1"/>
      <protection locked="0"/>
    </xf>
    <xf numFmtId="0" fontId="46" fillId="36" borderId="64" xfId="54" applyFont="1" applyFill="1" applyBorder="1" applyAlignment="1" applyProtection="1">
      <alignment horizontal="center" vertical="center" wrapText="1"/>
      <protection locked="0"/>
    </xf>
    <xf numFmtId="0" fontId="1" fillId="36" borderId="127" xfId="54" applyFont="1" applyFill="1" applyBorder="1" applyAlignment="1" applyProtection="1">
      <alignment horizontal="center" vertical="center" textRotation="90" wrapText="1"/>
      <protection locked="0"/>
    </xf>
    <xf numFmtId="0" fontId="1" fillId="36" borderId="57" xfId="54" applyFont="1" applyFill="1" applyBorder="1" applyAlignment="1" applyProtection="1">
      <alignment horizontal="center" vertical="center" textRotation="90" wrapText="1"/>
      <protection locked="0"/>
    </xf>
    <xf numFmtId="4" fontId="1" fillId="0" borderId="17" xfId="54" applyNumberFormat="1" applyFont="1" applyBorder="1" applyAlignment="1" applyProtection="1">
      <alignment horizontal="center" vertical="center" wrapText="1"/>
      <protection locked="0"/>
    </xf>
    <xf numFmtId="4" fontId="1" fillId="0" borderId="12" xfId="54" applyNumberFormat="1" applyFont="1" applyBorder="1" applyAlignment="1" applyProtection="1">
      <alignment horizontal="center" vertical="center" wrapText="1"/>
      <protection locked="0"/>
    </xf>
    <xf numFmtId="9" fontId="1" fillId="0" borderId="143" xfId="54" applyNumberFormat="1" applyFont="1" applyBorder="1" applyAlignment="1" applyProtection="1">
      <alignment horizontal="center" vertical="center" wrapText="1"/>
      <protection locked="0"/>
    </xf>
    <xf numFmtId="9" fontId="1" fillId="0" borderId="72" xfId="54" applyNumberFormat="1" applyFont="1" applyBorder="1" applyAlignment="1" applyProtection="1">
      <alignment horizontal="center" vertical="center" wrapText="1"/>
      <protection locked="0"/>
    </xf>
    <xf numFmtId="0" fontId="4" fillId="0" borderId="119" xfId="54" applyFont="1" applyFill="1" applyBorder="1" applyAlignment="1" applyProtection="1">
      <alignment horizontal="right" vertical="center"/>
      <protection locked="0"/>
    </xf>
    <xf numFmtId="0" fontId="4" fillId="0" borderId="65" xfId="54" applyFont="1" applyFill="1" applyBorder="1" applyAlignment="1" applyProtection="1">
      <alignment horizontal="right" vertical="center"/>
      <protection locked="0"/>
    </xf>
    <xf numFmtId="0" fontId="4" fillId="0" borderId="64" xfId="54" applyFont="1" applyFill="1" applyBorder="1" applyAlignment="1" applyProtection="1">
      <alignment horizontal="right" vertical="center"/>
      <protection locked="0"/>
    </xf>
    <xf numFmtId="0" fontId="38" fillId="0" borderId="52" xfId="54" applyFont="1" applyBorder="1" applyAlignment="1" applyProtection="1">
      <alignment horizontal="left" vertical="top" wrapText="1"/>
      <protection locked="0"/>
    </xf>
    <xf numFmtId="0" fontId="38" fillId="0" borderId="53" xfId="54" applyFont="1" applyBorder="1" applyAlignment="1" applyProtection="1">
      <alignment horizontal="left" vertical="top" wrapText="1"/>
      <protection locked="0"/>
    </xf>
    <xf numFmtId="0" fontId="38" fillId="0" borderId="20" xfId="54" applyFont="1" applyBorder="1" applyAlignment="1" applyProtection="1">
      <alignment horizontal="left" vertical="top" wrapText="1"/>
      <protection locked="0"/>
    </xf>
    <xf numFmtId="0" fontId="110" fillId="0" borderId="116" xfId="54" applyFont="1" applyBorder="1" applyAlignment="1" applyProtection="1">
      <alignment horizontal="left" vertical="top" wrapText="1"/>
      <protection locked="0"/>
    </xf>
    <xf numFmtId="0" fontId="110" fillId="0" borderId="10" xfId="54" applyFont="1" applyBorder="1" applyAlignment="1" applyProtection="1">
      <alignment horizontal="left" vertical="top" wrapText="1"/>
      <protection locked="0"/>
    </xf>
    <xf numFmtId="0" fontId="110" fillId="0" borderId="27" xfId="54" applyFont="1" applyBorder="1" applyAlignment="1" applyProtection="1">
      <alignment horizontal="left" vertical="top" wrapText="1"/>
      <protection locked="0"/>
    </xf>
    <xf numFmtId="0" fontId="1" fillId="36" borderId="142" xfId="54" applyFont="1" applyFill="1" applyBorder="1" applyAlignment="1" applyProtection="1">
      <alignment horizontal="center" vertical="center" wrapText="1"/>
      <protection locked="0"/>
    </xf>
    <xf numFmtId="0" fontId="1" fillId="36" borderId="143" xfId="54" applyFont="1" applyFill="1" applyBorder="1" applyAlignment="1" applyProtection="1">
      <alignment horizontal="center" vertical="center" wrapText="1"/>
      <protection locked="0"/>
    </xf>
    <xf numFmtId="0" fontId="1" fillId="36" borderId="127" xfId="54" applyFont="1" applyFill="1" applyBorder="1" applyAlignment="1" applyProtection="1">
      <alignment horizontal="center" vertical="center" wrapText="1"/>
      <protection locked="0"/>
    </xf>
    <xf numFmtId="0" fontId="1" fillId="36" borderId="56" xfId="54" applyFont="1" applyFill="1" applyBorder="1" applyAlignment="1" applyProtection="1">
      <alignment horizontal="center" vertical="center" wrapText="1"/>
      <protection locked="0"/>
    </xf>
    <xf numFmtId="0" fontId="4" fillId="36" borderId="33" xfId="54" applyFont="1" applyFill="1" applyBorder="1" applyAlignment="1" applyProtection="1">
      <alignment horizontal="center" vertical="center" wrapText="1"/>
      <protection locked="0"/>
    </xf>
    <xf numFmtId="0" fontId="4" fillId="36" borderId="223" xfId="54" applyFont="1" applyFill="1" applyBorder="1" applyAlignment="1" applyProtection="1">
      <alignment horizontal="center" vertical="center" wrapText="1"/>
      <protection locked="0"/>
    </xf>
    <xf numFmtId="0" fontId="4" fillId="36" borderId="224" xfId="54" applyFont="1" applyFill="1" applyBorder="1" applyAlignment="1" applyProtection="1">
      <alignment horizontal="center" vertical="center" wrapText="1"/>
      <protection locked="0"/>
    </xf>
    <xf numFmtId="0" fontId="4" fillId="0" borderId="56" xfId="54" applyFont="1" applyFill="1" applyBorder="1" applyAlignment="1" applyProtection="1">
      <alignment horizontal="center" vertical="center" wrapText="1"/>
      <protection locked="0"/>
    </xf>
    <xf numFmtId="0" fontId="4" fillId="0" borderId="57" xfId="54" applyFont="1" applyFill="1" applyBorder="1" applyAlignment="1" applyProtection="1">
      <alignment horizontal="center" vertical="center" wrapText="1"/>
      <protection locked="0"/>
    </xf>
    <xf numFmtId="0" fontId="30" fillId="0" borderId="17" xfId="54" applyFont="1" applyBorder="1" applyAlignment="1" applyProtection="1">
      <alignment horizontal="left" vertical="center" wrapText="1"/>
      <protection locked="0"/>
    </xf>
    <xf numFmtId="0" fontId="30" fillId="0" borderId="12" xfId="54" applyFont="1" applyBorder="1" applyAlignment="1" applyProtection="1">
      <alignment horizontal="left" vertical="center" wrapText="1"/>
      <protection locked="0"/>
    </xf>
    <xf numFmtId="3" fontId="1" fillId="0" borderId="17" xfId="54" applyNumberFormat="1" applyFont="1" applyBorder="1" applyAlignment="1" applyProtection="1">
      <alignment horizontal="center" vertical="center" wrapText="1"/>
      <protection locked="0"/>
    </xf>
    <xf numFmtId="3" fontId="1" fillId="0" borderId="12" xfId="54" applyNumberFormat="1" applyFont="1" applyBorder="1" applyAlignment="1" applyProtection="1">
      <alignment horizontal="center" vertical="center" wrapText="1"/>
      <protection locked="0"/>
    </xf>
    <xf numFmtId="3" fontId="1" fillId="36" borderId="16" xfId="54" applyNumberFormat="1" applyFont="1" applyFill="1" applyBorder="1" applyAlignment="1" applyProtection="1">
      <alignment horizontal="center" vertical="center" wrapText="1"/>
      <protection locked="0"/>
    </xf>
    <xf numFmtId="3" fontId="1" fillId="36" borderId="17" xfId="54" applyNumberFormat="1" applyFont="1" applyFill="1" applyBorder="1" applyAlignment="1" applyProtection="1">
      <alignment horizontal="center" vertical="center" wrapText="1"/>
      <protection locked="0"/>
    </xf>
    <xf numFmtId="0" fontId="13" fillId="36" borderId="141" xfId="48" applyFont="1" applyFill="1" applyBorder="1" applyAlignment="1">
      <alignment horizontal="center" vertical="center" wrapText="1"/>
      <protection/>
    </xf>
    <xf numFmtId="0" fontId="13" fillId="36" borderId="58" xfId="48" applyFont="1" applyFill="1" applyBorder="1" applyAlignment="1">
      <alignment horizontal="center" vertical="center" wrapText="1"/>
      <protection/>
    </xf>
    <xf numFmtId="0" fontId="1" fillId="36" borderId="16" xfId="54" applyFont="1" applyFill="1" applyBorder="1" applyAlignment="1" applyProtection="1">
      <alignment horizontal="center" vertical="center" wrapText="1"/>
      <protection locked="0"/>
    </xf>
    <xf numFmtId="0" fontId="1" fillId="36" borderId="17" xfId="54" applyFont="1" applyFill="1" applyBorder="1" applyAlignment="1" applyProtection="1">
      <alignment horizontal="center" vertical="center" wrapText="1"/>
      <protection locked="0"/>
    </xf>
    <xf numFmtId="0" fontId="111" fillId="0" borderId="116" xfId="54" applyFont="1" applyBorder="1" applyAlignment="1" applyProtection="1">
      <alignment horizontal="left" vertical="top" wrapText="1"/>
      <protection locked="0"/>
    </xf>
    <xf numFmtId="0" fontId="111" fillId="0" borderId="10" xfId="54" applyFont="1" applyBorder="1" applyAlignment="1" applyProtection="1">
      <alignment horizontal="left" vertical="top" wrapText="1"/>
      <protection locked="0"/>
    </xf>
    <xf numFmtId="0" fontId="111" fillId="0" borderId="27" xfId="54" applyFont="1" applyBorder="1" applyAlignment="1" applyProtection="1">
      <alignment horizontal="left" vertical="top" wrapText="1"/>
      <protection locked="0"/>
    </xf>
    <xf numFmtId="0" fontId="4" fillId="0" borderId="0" xfId="48" applyFont="1" applyFill="1" applyAlignment="1">
      <alignment vertical="center"/>
      <protection/>
    </xf>
    <xf numFmtId="0" fontId="1" fillId="0" borderId="0" xfId="48" applyFont="1" applyFill="1" applyAlignment="1">
      <alignment vertical="center"/>
      <protection/>
    </xf>
    <xf numFmtId="0" fontId="0" fillId="0" borderId="0" xfId="0" applyAlignment="1">
      <alignment/>
    </xf>
    <xf numFmtId="0" fontId="25" fillId="43" borderId="52" xfId="48" applyFont="1" applyFill="1" applyBorder="1" applyAlignment="1">
      <alignment horizontal="center" vertical="center"/>
      <protection/>
    </xf>
    <xf numFmtId="0" fontId="25" fillId="43" borderId="53" xfId="48" applyFont="1" applyFill="1" applyBorder="1" applyAlignment="1">
      <alignment horizontal="center" vertical="center"/>
      <protection/>
    </xf>
    <xf numFmtId="0" fontId="25" fillId="43" borderId="20" xfId="48" applyFont="1" applyFill="1" applyBorder="1" applyAlignment="1">
      <alignment horizontal="center" vertical="center"/>
      <protection/>
    </xf>
    <xf numFmtId="0" fontId="0" fillId="0" borderId="225" xfId="48" applyFont="1" applyBorder="1" applyAlignment="1">
      <alignment horizontal="center" vertical="center"/>
      <protection/>
    </xf>
    <xf numFmtId="0" fontId="19" fillId="0" borderId="225" xfId="48" applyFont="1" applyBorder="1" applyAlignment="1">
      <alignment horizontal="center" vertical="center"/>
      <protection/>
    </xf>
    <xf numFmtId="0" fontId="0" fillId="0" borderId="1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226" xfId="0" applyFont="1" applyBorder="1" applyAlignment="1">
      <alignment horizontal="left" vertical="center" wrapText="1"/>
    </xf>
    <xf numFmtId="0" fontId="0" fillId="0" borderId="227" xfId="0" applyFont="1" applyBorder="1" applyAlignment="1">
      <alignment horizontal="left" vertical="center" wrapText="1"/>
    </xf>
    <xf numFmtId="0" fontId="32" fillId="0" borderId="158" xfId="0" applyFont="1" applyBorder="1" applyAlignment="1">
      <alignment horizontal="left" vertical="center"/>
    </xf>
    <xf numFmtId="0" fontId="32" fillId="0" borderId="159" xfId="0" applyFont="1" applyBorder="1" applyAlignment="1">
      <alignment horizontal="left" vertical="center"/>
    </xf>
    <xf numFmtId="0" fontId="32" fillId="0" borderId="161" xfId="0" applyFont="1" applyBorder="1" applyAlignment="1">
      <alignment horizontal="left" vertical="center"/>
    </xf>
    <xf numFmtId="0" fontId="0" fillId="0" borderId="228" xfId="0" applyFont="1" applyBorder="1" applyAlignment="1">
      <alignment horizontal="left" vertical="center" wrapText="1"/>
    </xf>
    <xf numFmtId="0" fontId="0" fillId="0" borderId="229" xfId="0" applyFont="1" applyBorder="1" applyAlignment="1">
      <alignment horizontal="left" vertical="center" wrapText="1"/>
    </xf>
    <xf numFmtId="0" fontId="24" fillId="0" borderId="230" xfId="0" applyFont="1" applyBorder="1" applyAlignment="1">
      <alignment horizontal="left" vertical="center" wrapText="1"/>
    </xf>
    <xf numFmtId="0" fontId="24" fillId="0" borderId="231" xfId="0" applyFont="1" applyBorder="1" applyAlignment="1">
      <alignment horizontal="left" vertical="center" wrapText="1"/>
    </xf>
    <xf numFmtId="0" fontId="24" fillId="0" borderId="232" xfId="0" applyFont="1" applyBorder="1" applyAlignment="1">
      <alignment horizontal="left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233" xfId="0" applyFont="1" applyBorder="1" applyAlignment="1">
      <alignment horizontal="center" vertical="center" wrapText="1"/>
    </xf>
    <xf numFmtId="0" fontId="24" fillId="0" borderId="234" xfId="0" applyFont="1" applyBorder="1" applyAlignment="1">
      <alignment horizontal="left" vertical="center" wrapText="1"/>
    </xf>
    <xf numFmtId="0" fontId="24" fillId="0" borderId="235" xfId="0" applyFont="1" applyBorder="1" applyAlignment="1">
      <alignment vertical="center"/>
    </xf>
    <xf numFmtId="0" fontId="24" fillId="0" borderId="236" xfId="0" applyFont="1" applyBorder="1" applyAlignment="1">
      <alignment vertical="center"/>
    </xf>
    <xf numFmtId="0" fontId="45" fillId="0" borderId="237" xfId="0" applyFont="1" applyBorder="1" applyAlignment="1">
      <alignment horizontal="left" vertical="center" wrapText="1"/>
    </xf>
    <xf numFmtId="0" fontId="45" fillId="0" borderId="220" xfId="0" applyFont="1" applyBorder="1" applyAlignment="1">
      <alignment horizontal="left" vertical="center" wrapText="1"/>
    </xf>
    <xf numFmtId="0" fontId="45" fillId="0" borderId="221" xfId="0" applyFont="1" applyBorder="1" applyAlignment="1">
      <alignment horizontal="left" vertical="center" wrapText="1"/>
    </xf>
    <xf numFmtId="0" fontId="24" fillId="0" borderId="231" xfId="0" applyFont="1" applyBorder="1" applyAlignment="1">
      <alignment vertical="center"/>
    </xf>
    <xf numFmtId="0" fontId="24" fillId="0" borderId="232" xfId="0" applyFont="1" applyBorder="1" applyAlignment="1">
      <alignment vertical="center"/>
    </xf>
    <xf numFmtId="0" fontId="24" fillId="0" borderId="177" xfId="0" applyFont="1" applyBorder="1" applyAlignment="1">
      <alignment vertical="center"/>
    </xf>
    <xf numFmtId="0" fontId="24" fillId="0" borderId="238" xfId="0" applyFont="1" applyBorder="1" applyAlignment="1">
      <alignment horizontal="left" vertical="center"/>
    </xf>
    <xf numFmtId="0" fontId="24" fillId="0" borderId="239" xfId="0" applyFont="1" applyBorder="1" applyAlignment="1">
      <alignment horizontal="left" vertical="center"/>
    </xf>
    <xf numFmtId="0" fontId="24" fillId="0" borderId="240" xfId="0" applyFont="1" applyBorder="1" applyAlignment="1">
      <alignment horizontal="left" vertical="center"/>
    </xf>
    <xf numFmtId="0" fontId="24" fillId="0" borderId="235" xfId="0" applyFont="1" applyBorder="1" applyAlignment="1">
      <alignment horizontal="left" vertical="center" wrapText="1"/>
    </xf>
    <xf numFmtId="0" fontId="24" fillId="0" borderId="236" xfId="0" applyFont="1" applyBorder="1" applyAlignment="1">
      <alignment horizontal="left" vertical="center" wrapText="1"/>
    </xf>
    <xf numFmtId="0" fontId="32" fillId="0" borderId="234" xfId="0" applyFont="1" applyBorder="1" applyAlignment="1">
      <alignment horizontal="left" vertical="center"/>
    </xf>
    <xf numFmtId="0" fontId="32" fillId="0" borderId="235" xfId="0" applyFont="1" applyBorder="1" applyAlignment="1">
      <alignment horizontal="left" vertical="center"/>
    </xf>
    <xf numFmtId="0" fontId="32" fillId="0" borderId="177" xfId="0" applyFont="1" applyBorder="1" applyAlignment="1">
      <alignment horizontal="left" vertical="center"/>
    </xf>
    <xf numFmtId="0" fontId="30" fillId="0" borderId="155" xfId="0" applyFont="1" applyBorder="1" applyAlignment="1">
      <alignment horizontal="center" vertical="center"/>
    </xf>
    <xf numFmtId="0" fontId="30" fillId="0" borderId="241" xfId="0" applyFont="1" applyBorder="1" applyAlignment="1">
      <alignment horizontal="center" vertical="center"/>
    </xf>
    <xf numFmtId="0" fontId="30" fillId="0" borderId="242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45" fillId="0" borderId="230" xfId="0" applyFont="1" applyBorder="1" applyAlignment="1">
      <alignment horizontal="left" vertical="center" wrapText="1"/>
    </xf>
    <xf numFmtId="0" fontId="45" fillId="0" borderId="231" xfId="0" applyFont="1" applyBorder="1" applyAlignment="1">
      <alignment horizontal="left" vertical="center" wrapText="1"/>
    </xf>
    <xf numFmtId="0" fontId="45" fillId="0" borderId="243" xfId="0" applyFont="1" applyBorder="1" applyAlignment="1">
      <alignment horizontal="left" vertical="center" wrapText="1"/>
    </xf>
    <xf numFmtId="0" fontId="45" fillId="0" borderId="230" xfId="0" applyFont="1" applyBorder="1" applyAlignment="1">
      <alignment horizontal="left" vertical="center"/>
    </xf>
    <xf numFmtId="0" fontId="45" fillId="0" borderId="231" xfId="0" applyFont="1" applyBorder="1" applyAlignment="1">
      <alignment horizontal="left" vertical="center"/>
    </xf>
    <xf numFmtId="0" fontId="45" fillId="0" borderId="232" xfId="0" applyFont="1" applyBorder="1" applyAlignment="1">
      <alignment horizontal="left" vertical="center"/>
    </xf>
    <xf numFmtId="0" fontId="31" fillId="0" borderId="55" xfId="0" applyFont="1" applyBorder="1" applyAlignment="1">
      <alignment horizontal="center" vertical="center" wrapText="1"/>
    </xf>
    <xf numFmtId="0" fontId="31" fillId="0" borderId="244" xfId="0" applyFont="1" applyBorder="1" applyAlignment="1">
      <alignment horizontal="center" vertical="center" wrapText="1"/>
    </xf>
    <xf numFmtId="0" fontId="0" fillId="0" borderId="245" xfId="0" applyFont="1" applyBorder="1" applyAlignment="1">
      <alignment horizontal="left" vertical="center" wrapText="1"/>
    </xf>
    <xf numFmtId="0" fontId="0" fillId="0" borderId="246" xfId="0" applyFont="1" applyBorder="1" applyAlignment="1">
      <alignment horizontal="left" vertical="center" wrapText="1"/>
    </xf>
    <xf numFmtId="0" fontId="0" fillId="0" borderId="247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0" fillId="0" borderId="230" xfId="0" applyFont="1" applyBorder="1" applyAlignment="1">
      <alignment horizontal="left" vertical="center" wrapText="1"/>
    </xf>
    <xf numFmtId="0" fontId="0" fillId="0" borderId="231" xfId="0" applyBorder="1" applyAlignment="1">
      <alignment vertical="center"/>
    </xf>
    <xf numFmtId="0" fontId="0" fillId="0" borderId="232" xfId="0" applyBorder="1" applyAlignment="1">
      <alignment vertical="center"/>
    </xf>
    <xf numFmtId="0" fontId="24" fillId="0" borderId="196" xfId="0" applyFont="1" applyBorder="1" applyAlignment="1">
      <alignment horizontal="left" vertical="center" wrapText="1"/>
    </xf>
    <xf numFmtId="0" fontId="0" fillId="0" borderId="226" xfId="0" applyBorder="1" applyAlignment="1">
      <alignment horizontal="left" vertical="center" wrapText="1"/>
    </xf>
    <xf numFmtId="0" fontId="0" fillId="0" borderId="227" xfId="0" applyBorder="1" applyAlignment="1">
      <alignment horizontal="left" vertical="center" wrapText="1"/>
    </xf>
    <xf numFmtId="0" fontId="43" fillId="0" borderId="228" xfId="0" applyFont="1" applyBorder="1" applyAlignment="1">
      <alignment horizontal="left" vertical="center" wrapText="1"/>
    </xf>
    <xf numFmtId="0" fontId="43" fillId="0" borderId="229" xfId="0" applyFont="1" applyBorder="1" applyAlignment="1">
      <alignment horizontal="left" vertical="center" wrapText="1"/>
    </xf>
    <xf numFmtId="0" fontId="0" fillId="0" borderId="234" xfId="0" applyBorder="1" applyAlignment="1">
      <alignment horizontal="left" vertical="center" wrapText="1"/>
    </xf>
    <xf numFmtId="0" fontId="0" fillId="0" borderId="235" xfId="0" applyBorder="1" applyAlignment="1">
      <alignment vertical="center"/>
    </xf>
    <xf numFmtId="0" fontId="0" fillId="0" borderId="177" xfId="0" applyBorder="1" applyAlignment="1">
      <alignment vertical="center"/>
    </xf>
    <xf numFmtId="0" fontId="24" fillId="0" borderId="238" xfId="0" applyFont="1" applyBorder="1" applyAlignment="1">
      <alignment horizontal="left" vertical="center" wrapText="1"/>
    </xf>
    <xf numFmtId="0" fontId="24" fillId="0" borderId="239" xfId="0" applyFont="1" applyBorder="1" applyAlignment="1">
      <alignment horizontal="left" vertical="center" wrapText="1"/>
    </xf>
    <xf numFmtId="0" fontId="24" fillId="0" borderId="177" xfId="0" applyFont="1" applyBorder="1" applyAlignment="1">
      <alignment horizontal="left" vertical="center" wrapText="1"/>
    </xf>
    <xf numFmtId="0" fontId="24" fillId="0" borderId="248" xfId="0" applyFont="1" applyBorder="1" applyAlignment="1">
      <alignment horizontal="left" vertical="center" wrapText="1"/>
    </xf>
    <xf numFmtId="0" fontId="24" fillId="0" borderId="240" xfId="0" applyFont="1" applyBorder="1" applyAlignment="1">
      <alignment horizontal="left" vertical="center" wrapText="1"/>
    </xf>
    <xf numFmtId="0" fontId="45" fillId="0" borderId="234" xfId="0" applyFont="1" applyBorder="1" applyAlignment="1">
      <alignment horizontal="left" vertical="center" wrapText="1"/>
    </xf>
    <xf numFmtId="0" fontId="45" fillId="0" borderId="235" xfId="0" applyFont="1" applyBorder="1" applyAlignment="1">
      <alignment horizontal="left" vertical="center" wrapText="1"/>
    </xf>
    <xf numFmtId="0" fontId="0" fillId="0" borderId="114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4" fontId="1" fillId="0" borderId="114" xfId="0" applyNumberFormat="1" applyFont="1" applyBorder="1" applyAlignment="1" applyProtection="1">
      <alignment horizontal="center" vertical="center" wrapText="1"/>
      <protection/>
    </xf>
    <xf numFmtId="4" fontId="1" fillId="0" borderId="28" xfId="0" applyNumberFormat="1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wrapText="1"/>
      <protection/>
    </xf>
    <xf numFmtId="0" fontId="2" fillId="0" borderId="114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0" borderId="114" xfId="0" applyBorder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2 3" xfId="50"/>
    <cellStyle name="normální 3" xfId="51"/>
    <cellStyle name="normální 3 2" xfId="52"/>
    <cellStyle name="normální_čerpání fondů" xfId="53"/>
    <cellStyle name="normální_List1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na.majerovova@roznovskastredni.cz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na.zejdova@roznovskastredni.cz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23" sqref="A23:F23"/>
    </sheetView>
  </sheetViews>
  <sheetFormatPr defaultColWidth="9.140625" defaultRowHeight="12.75"/>
  <cols>
    <col min="1" max="1" width="35.7109375" style="198" customWidth="1"/>
    <col min="2" max="5" width="13.7109375" style="198" customWidth="1"/>
    <col min="6" max="6" width="13.7109375" style="201" customWidth="1"/>
    <col min="7" max="16384" width="9.140625" style="198" customWidth="1"/>
  </cols>
  <sheetData>
    <row r="1" spans="1:6" ht="12">
      <c r="A1" s="196" t="s">
        <v>52</v>
      </c>
      <c r="B1" s="197"/>
      <c r="C1" s="197"/>
      <c r="D1" s="197"/>
      <c r="F1" s="199" t="s">
        <v>51</v>
      </c>
    </row>
    <row r="2" spans="1:6" ht="12.75">
      <c r="A2" s="196" t="s">
        <v>46</v>
      </c>
      <c r="B2" s="200"/>
      <c r="C2" s="200"/>
      <c r="D2" s="200"/>
      <c r="F2" s="273" t="s">
        <v>207</v>
      </c>
    </row>
    <row r="3" spans="1:6" ht="12.75">
      <c r="A3" s="196"/>
      <c r="B3" s="200"/>
      <c r="C3" s="200"/>
      <c r="D3" s="200"/>
      <c r="F3" s="196"/>
    </row>
    <row r="4" spans="1:6" ht="12.75">
      <c r="A4" s="196"/>
      <c r="B4" s="200"/>
      <c r="C4" s="200"/>
      <c r="D4" s="200"/>
      <c r="F4" s="196"/>
    </row>
    <row r="6" ht="18">
      <c r="A6" s="202" t="s">
        <v>175</v>
      </c>
    </row>
    <row r="7" spans="5:6" ht="12.75" thickBot="1">
      <c r="E7" s="1267" t="s">
        <v>24</v>
      </c>
      <c r="F7" s="1267"/>
    </row>
    <row r="8" spans="1:6" ht="37.5" customHeight="1" thickBot="1" thickTop="1">
      <c r="A8" s="203"/>
      <c r="B8" s="204" t="s">
        <v>176</v>
      </c>
      <c r="C8" s="205" t="s">
        <v>202</v>
      </c>
      <c r="D8" s="205" t="s">
        <v>177</v>
      </c>
      <c r="E8" s="205" t="s">
        <v>203</v>
      </c>
      <c r="F8" s="206" t="s">
        <v>178</v>
      </c>
    </row>
    <row r="9" spans="1:6" s="210" customFormat="1" ht="30" customHeight="1" thickBot="1">
      <c r="A9" s="207" t="s">
        <v>179</v>
      </c>
      <c r="B9" s="208">
        <f>B10+B14</f>
        <v>0</v>
      </c>
      <c r="C9" s="208">
        <f>C10+C14</f>
        <v>0</v>
      </c>
      <c r="D9" s="209">
        <f>D10+D14</f>
        <v>0</v>
      </c>
      <c r="E9" s="209">
        <f>E10+E14</f>
        <v>0</v>
      </c>
      <c r="F9" s="287">
        <f>F10+F14</f>
        <v>0</v>
      </c>
    </row>
    <row r="10" spans="1:6" s="210" customFormat="1" ht="27.75" customHeight="1" thickTop="1">
      <c r="A10" s="211" t="s">
        <v>180</v>
      </c>
      <c r="B10" s="212">
        <f>B12+B13</f>
        <v>0</v>
      </c>
      <c r="C10" s="212">
        <f>C12+C13</f>
        <v>0</v>
      </c>
      <c r="D10" s="212">
        <f>D12+D13</f>
        <v>0</v>
      </c>
      <c r="E10" s="276">
        <f>E12+E13</f>
        <v>0</v>
      </c>
      <c r="F10" s="286">
        <f>F12+F13</f>
        <v>0</v>
      </c>
    </row>
    <row r="11" spans="1:6" ht="12" customHeight="1">
      <c r="A11" s="213" t="s">
        <v>181</v>
      </c>
      <c r="B11" s="214"/>
      <c r="C11" s="214"/>
      <c r="D11" s="215"/>
      <c r="E11" s="277"/>
      <c r="F11" s="278"/>
    </row>
    <row r="12" spans="1:6" ht="15.75" customHeight="1">
      <c r="A12" s="216" t="s">
        <v>182</v>
      </c>
      <c r="B12" s="217">
        <v>0</v>
      </c>
      <c r="C12" s="217">
        <v>0</v>
      </c>
      <c r="D12" s="218">
        <v>0</v>
      </c>
      <c r="E12" s="279">
        <v>0</v>
      </c>
      <c r="F12" s="280">
        <f>E12-D12</f>
        <v>0</v>
      </c>
    </row>
    <row r="13" spans="1:6" ht="15.75" customHeight="1" thickBot="1">
      <c r="A13" s="219" t="s">
        <v>205</v>
      </c>
      <c r="B13" s="220">
        <v>0</v>
      </c>
      <c r="C13" s="220">
        <v>0</v>
      </c>
      <c r="D13" s="221">
        <v>0</v>
      </c>
      <c r="E13" s="281">
        <v>0</v>
      </c>
      <c r="F13" s="282">
        <f>E13-D13</f>
        <v>0</v>
      </c>
    </row>
    <row r="14" spans="1:6" s="210" customFormat="1" ht="27.75" customHeight="1">
      <c r="A14" s="222" t="s">
        <v>183</v>
      </c>
      <c r="B14" s="223">
        <f>B16+B17</f>
        <v>0</v>
      </c>
      <c r="C14" s="223">
        <f>C16+C17</f>
        <v>0</v>
      </c>
      <c r="D14" s="224">
        <v>0</v>
      </c>
      <c r="E14" s="224">
        <f>E16+E17</f>
        <v>0</v>
      </c>
      <c r="F14" s="285">
        <f>E14-D14</f>
        <v>0</v>
      </c>
    </row>
    <row r="15" spans="1:6" ht="12" customHeight="1">
      <c r="A15" s="225" t="s">
        <v>184</v>
      </c>
      <c r="B15" s="226"/>
      <c r="C15" s="226"/>
      <c r="D15" s="227"/>
      <c r="E15" s="226"/>
      <c r="F15" s="228"/>
    </row>
    <row r="16" spans="1:6" ht="15.75" customHeight="1">
      <c r="A16" s="229" t="s">
        <v>185</v>
      </c>
      <c r="B16" s="230">
        <v>0</v>
      </c>
      <c r="C16" s="230">
        <v>0</v>
      </c>
      <c r="D16" s="231">
        <v>0</v>
      </c>
      <c r="E16" s="232">
        <v>0</v>
      </c>
      <c r="F16" s="283">
        <f aca="true" t="shared" si="0" ref="F16:F21">E16-D16</f>
        <v>0</v>
      </c>
    </row>
    <row r="17" spans="1:6" ht="15.75" customHeight="1" thickBot="1">
      <c r="A17" s="233" t="s">
        <v>204</v>
      </c>
      <c r="B17" s="234">
        <v>0</v>
      </c>
      <c r="C17" s="234">
        <v>0</v>
      </c>
      <c r="D17" s="274">
        <v>0</v>
      </c>
      <c r="E17" s="275">
        <v>0</v>
      </c>
      <c r="F17" s="284">
        <f t="shared" si="0"/>
        <v>0</v>
      </c>
    </row>
    <row r="18" spans="1:6" ht="27.75" customHeight="1" thickBot="1">
      <c r="A18" s="235" t="s">
        <v>186</v>
      </c>
      <c r="B18" s="236">
        <v>0</v>
      </c>
      <c r="C18" s="236">
        <v>0</v>
      </c>
      <c r="D18" s="237">
        <v>0</v>
      </c>
      <c r="E18" s="236">
        <v>0</v>
      </c>
      <c r="F18" s="238">
        <f t="shared" si="0"/>
        <v>0</v>
      </c>
    </row>
    <row r="19" spans="1:6" s="210" customFormat="1" ht="27.75" customHeight="1" thickBot="1">
      <c r="A19" s="235" t="s">
        <v>187</v>
      </c>
      <c r="B19" s="236">
        <v>0</v>
      </c>
      <c r="C19" s="236">
        <v>0</v>
      </c>
      <c r="D19" s="239" t="s">
        <v>88</v>
      </c>
      <c r="E19" s="236">
        <v>0</v>
      </c>
      <c r="F19" s="240">
        <f>E19-C19</f>
        <v>0</v>
      </c>
    </row>
    <row r="20" spans="1:6" s="210" customFormat="1" ht="27.75" customHeight="1" thickBot="1">
      <c r="A20" s="235" t="s">
        <v>188</v>
      </c>
      <c r="B20" s="236">
        <v>0</v>
      </c>
      <c r="C20" s="236">
        <v>0</v>
      </c>
      <c r="D20" s="241">
        <v>0</v>
      </c>
      <c r="E20" s="242">
        <v>0</v>
      </c>
      <c r="F20" s="243">
        <f t="shared" si="0"/>
        <v>0</v>
      </c>
    </row>
    <row r="21" spans="1:6" s="210" customFormat="1" ht="27.75" customHeight="1" thickBot="1">
      <c r="A21" s="235" t="s">
        <v>189</v>
      </c>
      <c r="B21" s="237">
        <v>0</v>
      </c>
      <c r="C21" s="236">
        <v>0</v>
      </c>
      <c r="D21" s="241">
        <v>0</v>
      </c>
      <c r="E21" s="242">
        <v>0</v>
      </c>
      <c r="F21" s="243">
        <f t="shared" si="0"/>
        <v>0</v>
      </c>
    </row>
    <row r="22" spans="1:6" s="210" customFormat="1" ht="27.75" customHeight="1" thickBot="1">
      <c r="A22" s="235" t="s">
        <v>206</v>
      </c>
      <c r="B22" s="236">
        <v>0</v>
      </c>
      <c r="C22" s="236">
        <v>0</v>
      </c>
      <c r="D22" s="241">
        <v>0</v>
      </c>
      <c r="E22" s="242">
        <v>0</v>
      </c>
      <c r="F22" s="243">
        <f>E22-D22</f>
        <v>0</v>
      </c>
    </row>
    <row r="23" spans="1:6" s="210" customFormat="1" ht="27" customHeight="1" thickBot="1">
      <c r="A23" s="1268" t="s">
        <v>190</v>
      </c>
      <c r="B23" s="1269"/>
      <c r="C23" s="1269"/>
      <c r="D23" s="1269"/>
      <c r="E23" s="1269"/>
      <c r="F23" s="1270"/>
    </row>
    <row r="24" spans="1:6" ht="27.75" customHeight="1">
      <c r="A24" s="244" t="s">
        <v>191</v>
      </c>
      <c r="B24" s="245">
        <v>0</v>
      </c>
      <c r="C24" s="245">
        <v>0</v>
      </c>
      <c r="D24" s="246" t="s">
        <v>88</v>
      </c>
      <c r="E24" s="245">
        <v>0</v>
      </c>
      <c r="F24" s="247">
        <f>E24-C24</f>
        <v>0</v>
      </c>
    </row>
    <row r="25" spans="1:6" ht="12" customHeight="1">
      <c r="A25" s="248" t="s">
        <v>192</v>
      </c>
      <c r="B25" s="249"/>
      <c r="C25" s="249"/>
      <c r="D25" s="250"/>
      <c r="E25" s="249"/>
      <c r="F25" s="251"/>
    </row>
    <row r="26" spans="1:6" ht="14.25" customHeight="1" thickBot="1">
      <c r="A26" s="252" t="s">
        <v>193</v>
      </c>
      <c r="B26" s="249">
        <v>0</v>
      </c>
      <c r="C26" s="249">
        <v>0</v>
      </c>
      <c r="D26" s="250" t="s">
        <v>88</v>
      </c>
      <c r="E26" s="249">
        <v>0</v>
      </c>
      <c r="F26" s="251">
        <f>E26-C26</f>
        <v>0</v>
      </c>
    </row>
    <row r="27" spans="1:6" ht="27.75" customHeight="1">
      <c r="A27" s="222" t="s">
        <v>194</v>
      </c>
      <c r="B27" s="223">
        <v>0</v>
      </c>
      <c r="C27" s="223">
        <v>0</v>
      </c>
      <c r="D27" s="246" t="s">
        <v>88</v>
      </c>
      <c r="E27" s="223">
        <v>0</v>
      </c>
      <c r="F27" s="253">
        <f>E27-C27</f>
        <v>0</v>
      </c>
    </row>
    <row r="28" spans="1:6" ht="12" customHeight="1">
      <c r="A28" s="248" t="s">
        <v>192</v>
      </c>
      <c r="B28" s="249"/>
      <c r="C28" s="249"/>
      <c r="D28" s="250"/>
      <c r="E28" s="249"/>
      <c r="F28" s="251"/>
    </row>
    <row r="29" spans="1:6" ht="15.75" customHeight="1" thickBot="1">
      <c r="A29" s="254" t="s">
        <v>195</v>
      </c>
      <c r="B29" s="255">
        <v>0</v>
      </c>
      <c r="C29" s="255">
        <v>0</v>
      </c>
      <c r="D29" s="256" t="s">
        <v>88</v>
      </c>
      <c r="E29" s="255">
        <v>0</v>
      </c>
      <c r="F29" s="257">
        <f>E29-C29</f>
        <v>0</v>
      </c>
    </row>
    <row r="30" spans="1:10" ht="14.25" customHeight="1" hidden="1">
      <c r="A30" s="258" t="s">
        <v>196</v>
      </c>
      <c r="B30" s="259">
        <v>1</v>
      </c>
      <c r="C30" s="259">
        <v>1</v>
      </c>
      <c r="D30" s="260" t="s">
        <v>88</v>
      </c>
      <c r="E30" s="259">
        <v>1</v>
      </c>
      <c r="F30" s="261"/>
      <c r="J30" s="201"/>
    </row>
    <row r="31" spans="1:6" ht="27.75" customHeight="1" thickBot="1">
      <c r="A31" s="1271" t="s">
        <v>197</v>
      </c>
      <c r="B31" s="1272"/>
      <c r="C31" s="1272"/>
      <c r="D31" s="1272"/>
      <c r="E31" s="1272"/>
      <c r="F31" s="1273"/>
    </row>
    <row r="32" spans="1:6" s="210" customFormat="1" ht="27.75" customHeight="1" thickBot="1">
      <c r="A32" s="222" t="s">
        <v>198</v>
      </c>
      <c r="B32" s="223">
        <f>B33+B34</f>
        <v>0</v>
      </c>
      <c r="C32" s="223">
        <f>C33+C34</f>
        <v>0</v>
      </c>
      <c r="D32" s="223">
        <f>D33+D34</f>
        <v>0</v>
      </c>
      <c r="E32" s="224">
        <f>E33+E34</f>
        <v>0</v>
      </c>
      <c r="F32" s="262">
        <f>F33+F34</f>
        <v>0</v>
      </c>
    </row>
    <row r="33" spans="1:6" s="210" customFormat="1" ht="27.75" customHeight="1">
      <c r="A33" s="263" t="s">
        <v>199</v>
      </c>
      <c r="B33" s="264">
        <v>0</v>
      </c>
      <c r="C33" s="264">
        <v>0</v>
      </c>
      <c r="D33" s="264">
        <v>0</v>
      </c>
      <c r="E33" s="265">
        <v>0</v>
      </c>
      <c r="F33" s="266">
        <f>E33-D33</f>
        <v>0</v>
      </c>
    </row>
    <row r="34" spans="1:6" s="210" customFormat="1" ht="27.75" customHeight="1" thickBot="1">
      <c r="A34" s="267" t="s">
        <v>200</v>
      </c>
      <c r="B34" s="268">
        <v>0</v>
      </c>
      <c r="C34" s="268">
        <v>0</v>
      </c>
      <c r="D34" s="268">
        <v>0</v>
      </c>
      <c r="E34" s="269">
        <v>0</v>
      </c>
      <c r="F34" s="270">
        <f>E34-D34</f>
        <v>0</v>
      </c>
    </row>
    <row r="35" ht="12.75" thickTop="1">
      <c r="A35" s="198" t="s">
        <v>201</v>
      </c>
    </row>
    <row r="40" spans="1:4" ht="12.75">
      <c r="A40" s="271" t="s">
        <v>25</v>
      </c>
      <c r="B40" s="272"/>
      <c r="C40" s="272"/>
      <c r="D40" s="271" t="s">
        <v>26</v>
      </c>
    </row>
    <row r="41" spans="1:4" ht="12.75">
      <c r="A41" s="271" t="s">
        <v>27</v>
      </c>
      <c r="B41" s="272"/>
      <c r="C41" s="272"/>
      <c r="D41" s="271" t="s">
        <v>28</v>
      </c>
    </row>
    <row r="42" spans="1:4" ht="12.75">
      <c r="A42" s="271" t="s">
        <v>29</v>
      </c>
      <c r="B42" s="272"/>
      <c r="C42" s="272"/>
      <c r="D42" s="272"/>
    </row>
  </sheetData>
  <sheetProtection/>
  <mergeCells count="3">
    <mergeCell ref="E7:F7"/>
    <mergeCell ref="A23:F23"/>
    <mergeCell ref="A31:F3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9">
      <selection activeCell="E53" sqref="E53"/>
    </sheetView>
  </sheetViews>
  <sheetFormatPr defaultColWidth="9.140625" defaultRowHeight="12.75"/>
  <cols>
    <col min="1" max="1" width="35.8515625" style="0" customWidth="1"/>
    <col min="2" max="6" width="12.7109375" style="0" customWidth="1"/>
  </cols>
  <sheetData>
    <row r="1" spans="1:6" ht="12.75">
      <c r="A1" s="3" t="s">
        <v>210</v>
      </c>
      <c r="B1" s="288"/>
      <c r="E1" s="1"/>
      <c r="F1" s="3" t="s">
        <v>211</v>
      </c>
    </row>
    <row r="2" spans="1:6" ht="12.75">
      <c r="A2" s="1291" t="s">
        <v>864</v>
      </c>
      <c r="B2" s="1291"/>
      <c r="C2" s="1291"/>
      <c r="D2" s="1291"/>
      <c r="E2" s="289"/>
      <c r="F2" s="290" t="s">
        <v>833</v>
      </c>
    </row>
    <row r="3" spans="1:6" ht="12.75">
      <c r="A3" s="3"/>
      <c r="B3" s="3"/>
      <c r="C3" s="3"/>
      <c r="D3" s="3"/>
      <c r="E3" s="3"/>
      <c r="F3" s="3"/>
    </row>
    <row r="4" spans="1:6" ht="18">
      <c r="A4" s="1292" t="s">
        <v>293</v>
      </c>
      <c r="B4" s="1292"/>
      <c r="C4" s="1293"/>
      <c r="D4" s="1293"/>
      <c r="E4" s="1293"/>
      <c r="F4" s="1293"/>
    </row>
    <row r="5" spans="1:6" ht="21" thickBot="1">
      <c r="A5" s="291"/>
      <c r="B5" s="291"/>
      <c r="C5" s="291"/>
      <c r="D5" s="291"/>
      <c r="E5" s="291"/>
      <c r="F5" s="292"/>
    </row>
    <row r="6" spans="1:6" ht="12.75">
      <c r="A6" s="293"/>
      <c r="B6" s="294" t="s">
        <v>213</v>
      </c>
      <c r="C6" s="1294" t="s">
        <v>214</v>
      </c>
      <c r="D6" s="1294"/>
      <c r="E6" s="1295"/>
      <c r="F6" s="1296"/>
    </row>
    <row r="7" spans="1:6" ht="14.25">
      <c r="A7" s="295" t="s">
        <v>215</v>
      </c>
      <c r="B7" s="296">
        <v>2011</v>
      </c>
      <c r="C7" s="297" t="s">
        <v>216</v>
      </c>
      <c r="D7" s="298" t="s">
        <v>217</v>
      </c>
      <c r="E7" s="297" t="s">
        <v>218</v>
      </c>
      <c r="F7" s="299" t="s">
        <v>31</v>
      </c>
    </row>
    <row r="8" spans="1:6" ht="13.5" thickBot="1">
      <c r="A8" s="300"/>
      <c r="B8" s="301" t="s">
        <v>109</v>
      </c>
      <c r="C8" s="302" t="s">
        <v>219</v>
      </c>
      <c r="D8" s="303" t="s">
        <v>220</v>
      </c>
      <c r="E8" s="302" t="s">
        <v>221</v>
      </c>
      <c r="F8" s="304"/>
    </row>
    <row r="9" spans="1:6" ht="12.75">
      <c r="A9" s="305" t="s">
        <v>222</v>
      </c>
      <c r="B9" s="306">
        <f>SUM(B10:B13)</f>
        <v>360</v>
      </c>
      <c r="C9" s="307">
        <f>SUM(C10:C13)</f>
        <v>0</v>
      </c>
      <c r="D9" s="308">
        <f>SUM(D10:D13)</f>
        <v>0</v>
      </c>
      <c r="E9" s="307">
        <f>SUM(E10:E13)</f>
        <v>359572</v>
      </c>
      <c r="F9" s="309">
        <f aca="true" t="shared" si="0" ref="F9:F43">SUM(C9:E9)</f>
        <v>359572</v>
      </c>
    </row>
    <row r="10" spans="1:6" ht="12.75">
      <c r="A10" s="1216" t="s">
        <v>844</v>
      </c>
      <c r="B10" s="1217">
        <v>360</v>
      </c>
      <c r="C10" s="312"/>
      <c r="D10" s="313"/>
      <c r="E10" s="312">
        <v>359572</v>
      </c>
      <c r="F10" s="314">
        <f t="shared" si="0"/>
        <v>359572</v>
      </c>
    </row>
    <row r="11" spans="1:6" ht="12.75">
      <c r="A11" s="310"/>
      <c r="B11" s="311"/>
      <c r="C11" s="312"/>
      <c r="D11" s="313"/>
      <c r="E11" s="312"/>
      <c r="F11" s="314">
        <f t="shared" si="0"/>
        <v>0</v>
      </c>
    </row>
    <row r="12" spans="1:6" ht="12.75">
      <c r="A12" s="315"/>
      <c r="B12" s="316"/>
      <c r="C12" s="312"/>
      <c r="D12" s="313"/>
      <c r="E12" s="312"/>
      <c r="F12" s="314">
        <f t="shared" si="0"/>
        <v>0</v>
      </c>
    </row>
    <row r="13" spans="1:6" ht="12.75">
      <c r="A13" s="315"/>
      <c r="B13" s="316"/>
      <c r="C13" s="312"/>
      <c r="D13" s="313"/>
      <c r="E13" s="312"/>
      <c r="F13" s="314">
        <f t="shared" si="0"/>
        <v>0</v>
      </c>
    </row>
    <row r="14" spans="1:6" ht="12.75">
      <c r="A14" s="317" t="s">
        <v>223</v>
      </c>
      <c r="B14" s="318">
        <f>SUM(B15:B22)</f>
        <v>330</v>
      </c>
      <c r="C14" s="317">
        <f>SUM(C15:C22)</f>
        <v>147077.5</v>
      </c>
      <c r="D14" s="319">
        <f>SUM(D15:D22)</f>
        <v>36638.72</v>
      </c>
      <c r="E14" s="320">
        <f>SUM(E15:E22)</f>
        <v>0</v>
      </c>
      <c r="F14" s="309">
        <f t="shared" si="0"/>
        <v>183716.22</v>
      </c>
    </row>
    <row r="15" spans="1:6" ht="12.75">
      <c r="A15" s="1216" t="s">
        <v>845</v>
      </c>
      <c r="B15" s="1218">
        <v>120</v>
      </c>
      <c r="C15" s="312">
        <v>62961</v>
      </c>
      <c r="D15" s="313">
        <v>0</v>
      </c>
      <c r="E15" s="312"/>
      <c r="F15" s="314">
        <f t="shared" si="0"/>
        <v>62961</v>
      </c>
    </row>
    <row r="16" spans="1:6" ht="12.75">
      <c r="A16" s="1216" t="s">
        <v>846</v>
      </c>
      <c r="B16" s="1218">
        <v>0</v>
      </c>
      <c r="C16" s="312">
        <v>0</v>
      </c>
      <c r="D16" s="313">
        <v>15688.6</v>
      </c>
      <c r="E16" s="312"/>
      <c r="F16" s="314">
        <f t="shared" si="0"/>
        <v>15688.6</v>
      </c>
    </row>
    <row r="17" spans="1:6" ht="12.75">
      <c r="A17" s="1216" t="s">
        <v>847</v>
      </c>
      <c r="B17" s="1219">
        <v>40</v>
      </c>
      <c r="C17" s="312">
        <v>52885</v>
      </c>
      <c r="D17" s="313">
        <v>0</v>
      </c>
      <c r="E17" s="312"/>
      <c r="F17" s="314">
        <f t="shared" si="0"/>
        <v>52885</v>
      </c>
    </row>
    <row r="18" spans="1:6" ht="12.75">
      <c r="A18" s="1216" t="s">
        <v>848</v>
      </c>
      <c r="B18" s="1219">
        <v>40</v>
      </c>
      <c r="C18" s="312">
        <v>14975</v>
      </c>
      <c r="D18" s="313">
        <v>0</v>
      </c>
      <c r="E18" s="312"/>
      <c r="F18" s="314">
        <f t="shared" si="0"/>
        <v>14975</v>
      </c>
    </row>
    <row r="19" spans="1:6" ht="12.75">
      <c r="A19" s="1216" t="s">
        <v>849</v>
      </c>
      <c r="B19" s="1219">
        <v>30</v>
      </c>
      <c r="C19" s="312">
        <v>743</v>
      </c>
      <c r="D19" s="313">
        <v>8770.12</v>
      </c>
      <c r="E19" s="312"/>
      <c r="F19" s="314">
        <f t="shared" si="0"/>
        <v>9513.12</v>
      </c>
    </row>
    <row r="20" spans="1:6" ht="12.75">
      <c r="A20" s="1216" t="s">
        <v>850</v>
      </c>
      <c r="B20" s="1219">
        <v>50</v>
      </c>
      <c r="C20" s="321">
        <v>15045.5</v>
      </c>
      <c r="D20" s="322">
        <v>12180</v>
      </c>
      <c r="E20" s="321"/>
      <c r="F20" s="314">
        <f t="shared" si="0"/>
        <v>27225.5</v>
      </c>
    </row>
    <row r="21" spans="1:6" ht="12.75">
      <c r="A21" s="1216" t="s">
        <v>851</v>
      </c>
      <c r="B21" s="1217">
        <v>20</v>
      </c>
      <c r="C21" s="321">
        <v>468</v>
      </c>
      <c r="D21" s="322">
        <v>0</v>
      </c>
      <c r="E21" s="321"/>
      <c r="F21" s="314">
        <f t="shared" si="0"/>
        <v>468</v>
      </c>
    </row>
    <row r="22" spans="1:6" ht="12.75">
      <c r="A22" s="1168" t="s">
        <v>852</v>
      </c>
      <c r="B22" s="1217">
        <v>30</v>
      </c>
      <c r="C22" s="321">
        <v>0</v>
      </c>
      <c r="D22" s="322">
        <v>0</v>
      </c>
      <c r="E22" s="321"/>
      <c r="F22" s="314">
        <f t="shared" si="0"/>
        <v>0</v>
      </c>
    </row>
    <row r="23" spans="1:6" ht="12.75">
      <c r="A23" s="323" t="s">
        <v>224</v>
      </c>
      <c r="B23" s="324">
        <f>SUM(B24:B29)</f>
        <v>170</v>
      </c>
      <c r="C23" s="323">
        <f>SUM(C24:C29)</f>
        <v>82384.5</v>
      </c>
      <c r="D23" s="325">
        <f>SUM(D24:D29)</f>
        <v>2704</v>
      </c>
      <c r="E23" s="326">
        <f>SUM(E24:E29)</f>
        <v>0</v>
      </c>
      <c r="F23" s="309">
        <f t="shared" si="0"/>
        <v>85088.5</v>
      </c>
    </row>
    <row r="24" spans="1:6" ht="12.75">
      <c r="A24" s="1216" t="s">
        <v>853</v>
      </c>
      <c r="B24" s="1217">
        <v>40</v>
      </c>
      <c r="C24" s="321">
        <v>24351</v>
      </c>
      <c r="D24" s="322">
        <v>2704</v>
      </c>
      <c r="E24" s="321"/>
      <c r="F24" s="314">
        <f t="shared" si="0"/>
        <v>27055</v>
      </c>
    </row>
    <row r="25" spans="1:6" ht="12.75">
      <c r="A25" s="1216" t="s">
        <v>854</v>
      </c>
      <c r="B25" s="1217">
        <v>30</v>
      </c>
      <c r="C25" s="321">
        <v>39878.2</v>
      </c>
      <c r="D25" s="322">
        <v>0</v>
      </c>
      <c r="E25" s="321"/>
      <c r="F25" s="314">
        <f t="shared" si="0"/>
        <v>39878.2</v>
      </c>
    </row>
    <row r="26" spans="1:6" ht="12.75">
      <c r="A26" s="1216" t="s">
        <v>855</v>
      </c>
      <c r="B26" s="1217">
        <v>100</v>
      </c>
      <c r="C26" s="321">
        <v>18155.3</v>
      </c>
      <c r="D26" s="322">
        <v>0</v>
      </c>
      <c r="E26" s="321"/>
      <c r="F26" s="314">
        <f t="shared" si="0"/>
        <v>18155.3</v>
      </c>
    </row>
    <row r="27" spans="1:6" ht="12.75">
      <c r="A27" s="310"/>
      <c r="B27" s="311"/>
      <c r="C27" s="321"/>
      <c r="D27" s="322"/>
      <c r="E27" s="321"/>
      <c r="F27" s="314">
        <f t="shared" si="0"/>
        <v>0</v>
      </c>
    </row>
    <row r="28" spans="1:6" ht="12.75">
      <c r="A28" s="310"/>
      <c r="B28" s="311"/>
      <c r="C28" s="321"/>
      <c r="D28" s="322"/>
      <c r="E28" s="321"/>
      <c r="F28" s="314">
        <f t="shared" si="0"/>
        <v>0</v>
      </c>
    </row>
    <row r="29" spans="1:6" ht="12.75">
      <c r="A29" s="310"/>
      <c r="B29" s="311"/>
      <c r="C29" s="321"/>
      <c r="D29" s="322"/>
      <c r="E29" s="321"/>
      <c r="F29" s="314">
        <f t="shared" si="0"/>
        <v>0</v>
      </c>
    </row>
    <row r="30" spans="1:6" ht="12.75">
      <c r="A30" s="323" t="s">
        <v>37</v>
      </c>
      <c r="B30" s="324">
        <f>SUM(B31:B32)</f>
        <v>0</v>
      </c>
      <c r="C30" s="323">
        <f>SUM(C31:C32)</f>
        <v>0</v>
      </c>
      <c r="D30" s="325">
        <f>SUM(D31:D32)</f>
        <v>0</v>
      </c>
      <c r="E30" s="326">
        <f>SUM(E31:E32)</f>
        <v>0</v>
      </c>
      <c r="F30" s="309">
        <f t="shared" si="0"/>
        <v>0</v>
      </c>
    </row>
    <row r="31" spans="1:6" ht="12.75">
      <c r="A31" s="323"/>
      <c r="B31" s="324"/>
      <c r="C31" s="321"/>
      <c r="D31" s="322"/>
      <c r="E31" s="321"/>
      <c r="F31" s="314">
        <f t="shared" si="0"/>
        <v>0</v>
      </c>
    </row>
    <row r="32" spans="1:6" ht="12.75">
      <c r="A32" s="310"/>
      <c r="B32" s="311"/>
      <c r="C32" s="321"/>
      <c r="D32" s="322"/>
      <c r="E32" s="321"/>
      <c r="F32" s="314">
        <f t="shared" si="0"/>
        <v>0</v>
      </c>
    </row>
    <row r="33" spans="1:6" ht="12.75">
      <c r="A33" s="323" t="s">
        <v>225</v>
      </c>
      <c r="B33" s="324">
        <f>SUM(B34:B43)</f>
        <v>0</v>
      </c>
      <c r="C33" s="323">
        <f>SUM(C34:C43)</f>
        <v>212527.5</v>
      </c>
      <c r="D33" s="325">
        <f>SUM(D34:D43)</f>
        <v>65155.31</v>
      </c>
      <c r="E33" s="326">
        <f>SUM(E34:E43)</f>
        <v>0</v>
      </c>
      <c r="F33" s="314">
        <f t="shared" si="0"/>
        <v>277682.81</v>
      </c>
    </row>
    <row r="34" spans="1:6" ht="12.75">
      <c r="A34" s="310" t="s">
        <v>856</v>
      </c>
      <c r="B34" s="1217"/>
      <c r="C34" s="321">
        <v>22039</v>
      </c>
      <c r="D34" s="1220">
        <v>0</v>
      </c>
      <c r="E34" s="1221"/>
      <c r="F34" s="314">
        <f t="shared" si="0"/>
        <v>22039</v>
      </c>
    </row>
    <row r="35" spans="1:6" ht="12.75">
      <c r="A35" s="310" t="s">
        <v>857</v>
      </c>
      <c r="B35" s="1222"/>
      <c r="C35" s="321">
        <v>45358</v>
      </c>
      <c r="D35" s="322">
        <v>0</v>
      </c>
      <c r="E35" s="321"/>
      <c r="F35" s="314">
        <f t="shared" si="0"/>
        <v>45358</v>
      </c>
    </row>
    <row r="36" spans="1:6" ht="12.75">
      <c r="A36" s="310" t="s">
        <v>858</v>
      </c>
      <c r="B36" s="1222"/>
      <c r="C36" s="321">
        <v>0</v>
      </c>
      <c r="D36" s="322">
        <v>10666.81</v>
      </c>
      <c r="E36" s="321"/>
      <c r="F36" s="314">
        <f t="shared" si="0"/>
        <v>10666.81</v>
      </c>
    </row>
    <row r="37" spans="1:6" ht="12.75">
      <c r="A37" s="310" t="s">
        <v>859</v>
      </c>
      <c r="B37" s="1222"/>
      <c r="C37" s="321">
        <v>13368</v>
      </c>
      <c r="D37" s="322">
        <v>0</v>
      </c>
      <c r="E37" s="321"/>
      <c r="F37" s="314">
        <f t="shared" si="0"/>
        <v>13368</v>
      </c>
    </row>
    <row r="38" spans="1:6" ht="12.75">
      <c r="A38" s="310" t="s">
        <v>860</v>
      </c>
      <c r="B38" s="1222"/>
      <c r="C38" s="321"/>
      <c r="D38" s="322">
        <v>40260</v>
      </c>
      <c r="E38" s="321"/>
      <c r="F38" s="314">
        <f t="shared" si="0"/>
        <v>40260</v>
      </c>
    </row>
    <row r="39" spans="1:6" ht="12.75">
      <c r="A39" s="310" t="s">
        <v>861</v>
      </c>
      <c r="B39" s="1217"/>
      <c r="C39" s="321">
        <v>22521</v>
      </c>
      <c r="D39" s="322">
        <v>0</v>
      </c>
      <c r="E39" s="321"/>
      <c r="F39" s="314">
        <f t="shared" si="0"/>
        <v>22521</v>
      </c>
    </row>
    <row r="40" spans="1:6" ht="12.75">
      <c r="A40" s="310" t="s">
        <v>862</v>
      </c>
      <c r="B40" s="1217"/>
      <c r="C40" s="321">
        <v>64241.5</v>
      </c>
      <c r="D40" s="322">
        <v>14228.5</v>
      </c>
      <c r="E40" s="321"/>
      <c r="F40" s="314">
        <f t="shared" si="0"/>
        <v>78470</v>
      </c>
    </row>
    <row r="41" spans="1:6" ht="12.75">
      <c r="A41" s="310" t="s">
        <v>863</v>
      </c>
      <c r="B41" s="1217"/>
      <c r="C41" s="321">
        <v>45000</v>
      </c>
      <c r="D41" s="322">
        <v>0</v>
      </c>
      <c r="E41" s="321"/>
      <c r="F41" s="314">
        <f t="shared" si="0"/>
        <v>45000</v>
      </c>
    </row>
    <row r="42" spans="1:6" ht="12.75">
      <c r="A42" s="310"/>
      <c r="B42" s="311"/>
      <c r="C42" s="321"/>
      <c r="D42" s="322"/>
      <c r="E42" s="321"/>
      <c r="F42" s="314">
        <f t="shared" si="0"/>
        <v>0</v>
      </c>
    </row>
    <row r="43" spans="1:6" ht="13.5" thickBot="1">
      <c r="A43" s="327"/>
      <c r="B43" s="328"/>
      <c r="C43" s="329"/>
      <c r="D43" s="330"/>
      <c r="E43" s="329"/>
      <c r="F43" s="331">
        <f t="shared" si="0"/>
        <v>0</v>
      </c>
    </row>
    <row r="44" spans="1:6" ht="12.75">
      <c r="A44" s="332"/>
      <c r="B44" s="333"/>
      <c r="C44" s="334"/>
      <c r="D44" s="335"/>
      <c r="E44" s="336"/>
      <c r="F44" s="337"/>
    </row>
    <row r="45" spans="1:6" ht="12.75">
      <c r="A45" s="338" t="s">
        <v>226</v>
      </c>
      <c r="B45" s="339">
        <f>B9+B14+B23+B30+B33</f>
        <v>860</v>
      </c>
      <c r="C45" s="340">
        <f>C9+C14+C23+C30+C33</f>
        <v>441989.5</v>
      </c>
      <c r="D45" s="341">
        <f>D9+D14+D23+D30+D33</f>
        <v>104498.03</v>
      </c>
      <c r="E45" s="342">
        <f>E9+E14+E23+E30+E33</f>
        <v>359572</v>
      </c>
      <c r="F45" s="343">
        <f>F9+F14+F23+F30+F33</f>
        <v>906059.53</v>
      </c>
    </row>
    <row r="46" spans="1:6" ht="15" thickBot="1">
      <c r="A46" s="344"/>
      <c r="B46" s="345"/>
      <c r="C46" s="346"/>
      <c r="D46" s="347"/>
      <c r="E46" s="346"/>
      <c r="F46" s="348"/>
    </row>
    <row r="47" spans="1:6" ht="12.75">
      <c r="A47" s="5" t="s">
        <v>227</v>
      </c>
      <c r="B47" s="5"/>
      <c r="C47" s="10"/>
      <c r="D47" s="10"/>
      <c r="E47" s="10"/>
      <c r="F47" s="10"/>
    </row>
    <row r="48" spans="1:6" ht="12.75">
      <c r="A48" s="5"/>
      <c r="B48" s="5"/>
      <c r="C48" s="349"/>
      <c r="D48" s="349"/>
      <c r="E48" s="190"/>
      <c r="F48" s="190"/>
    </row>
    <row r="50" spans="1:5" ht="12.75">
      <c r="A50" s="2" t="s">
        <v>865</v>
      </c>
      <c r="B50" s="2"/>
      <c r="C50" s="2"/>
      <c r="D50" s="2"/>
      <c r="E50" s="2"/>
    </row>
    <row r="51" spans="1:5" ht="12.75">
      <c r="A51" s="350" t="s">
        <v>866</v>
      </c>
      <c r="B51" s="350"/>
      <c r="C51" s="350"/>
      <c r="D51" s="350" t="s">
        <v>26</v>
      </c>
      <c r="E51" t="s">
        <v>418</v>
      </c>
    </row>
    <row r="52" spans="1:5" ht="12.75">
      <c r="A52" s="350"/>
      <c r="B52" s="350"/>
      <c r="C52" s="350"/>
      <c r="D52" s="350" t="s">
        <v>28</v>
      </c>
      <c r="E52" t="s">
        <v>654</v>
      </c>
    </row>
    <row r="53" spans="1:5" ht="12.75">
      <c r="A53" s="349"/>
      <c r="B53" s="349"/>
      <c r="C53" s="349"/>
      <c r="D53" s="349"/>
      <c r="E53" s="349"/>
    </row>
    <row r="54" spans="1:5" ht="12.75">
      <c r="A54" s="5"/>
      <c r="B54" s="5"/>
      <c r="C54" s="10"/>
      <c r="D54" s="10"/>
      <c r="E54" s="10"/>
    </row>
  </sheetData>
  <sheetProtection/>
  <mergeCells count="3">
    <mergeCell ref="A2:D2"/>
    <mergeCell ref="A4:F4"/>
    <mergeCell ref="C6:F6"/>
  </mergeCells>
  <printOptions/>
  <pageMargins left="0.787401575" right="0.787401575" top="0.984251969" bottom="0.984251969" header="0.4921259845" footer="0.4921259845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7.7109375" style="983" customWidth="1"/>
    <col min="2" max="2" width="62.7109375" style="983" customWidth="1"/>
    <col min="3" max="5" width="16.7109375" style="983" customWidth="1"/>
    <col min="6" max="16384" width="9.140625" style="983" customWidth="1"/>
  </cols>
  <sheetData>
    <row r="1" ht="12.75">
      <c r="A1" s="982" t="s">
        <v>210</v>
      </c>
    </row>
    <row r="2" spans="1:5" ht="15.75">
      <c r="A2" s="1297" t="s">
        <v>604</v>
      </c>
      <c r="B2" s="1297"/>
      <c r="C2" s="1297"/>
      <c r="D2" s="1297"/>
      <c r="E2" s="1297"/>
    </row>
    <row r="3" ht="12.75">
      <c r="E3" s="983" t="s">
        <v>751</v>
      </c>
    </row>
    <row r="4" spans="1:5" ht="18">
      <c r="A4" s="1298" t="s">
        <v>605</v>
      </c>
      <c r="B4" s="1298"/>
      <c r="C4" s="1298"/>
      <c r="D4" s="1298"/>
      <c r="E4" s="1298"/>
    </row>
    <row r="7" spans="3:5" ht="13.5" thickBot="1">
      <c r="C7" s="984" t="s">
        <v>109</v>
      </c>
      <c r="E7" s="984" t="s">
        <v>24</v>
      </c>
    </row>
    <row r="8" spans="3:5" ht="13.5" thickBot="1">
      <c r="C8" s="985" t="s">
        <v>606</v>
      </c>
      <c r="D8" s="985" t="s">
        <v>607</v>
      </c>
      <c r="E8" s="986" t="s">
        <v>608</v>
      </c>
    </row>
    <row r="9" spans="1:5" ht="12.75">
      <c r="A9" s="987"/>
      <c r="B9" s="987"/>
      <c r="C9" s="988"/>
      <c r="D9" s="988"/>
      <c r="E9" s="989"/>
    </row>
    <row r="10" spans="1:5" ht="15">
      <c r="A10" s="990" t="s">
        <v>107</v>
      </c>
      <c r="B10" s="991" t="s">
        <v>609</v>
      </c>
      <c r="C10" s="992">
        <v>386</v>
      </c>
      <c r="D10" s="992">
        <v>386</v>
      </c>
      <c r="E10" s="993">
        <v>385723.3500000015</v>
      </c>
    </row>
    <row r="11" spans="1:5" ht="13.5" thickBot="1">
      <c r="A11" s="994"/>
      <c r="B11" s="994"/>
      <c r="C11" s="995"/>
      <c r="D11" s="995"/>
      <c r="E11" s="996"/>
    </row>
    <row r="12" spans="1:5" ht="12.75">
      <c r="A12" s="997"/>
      <c r="B12" s="997"/>
      <c r="C12" s="998"/>
      <c r="D12" s="998"/>
      <c r="E12" s="999"/>
    </row>
    <row r="13" spans="1:5" ht="14.25">
      <c r="A13" s="1000" t="s">
        <v>610</v>
      </c>
      <c r="B13" s="1001" t="s">
        <v>611</v>
      </c>
      <c r="C13" s="1002">
        <f>SUM(C17:C26)</f>
        <v>26734</v>
      </c>
      <c r="D13" s="1002">
        <f>SUM(D17:D26)</f>
        <v>26884</v>
      </c>
      <c r="E13" s="1003">
        <f>SUM(E17:E26)</f>
        <v>7966907.9</v>
      </c>
    </row>
    <row r="14" spans="1:5" ht="12.75">
      <c r="A14" s="997"/>
      <c r="B14" s="997"/>
      <c r="C14" s="998"/>
      <c r="D14" s="998"/>
      <c r="E14" s="999"/>
    </row>
    <row r="15" spans="1:5" ht="12.75">
      <c r="A15" s="1004"/>
      <c r="B15" s="1004" t="s">
        <v>612</v>
      </c>
      <c r="C15" s="1005"/>
      <c r="D15" s="1005"/>
      <c r="E15" s="1006"/>
    </row>
    <row r="16" spans="1:5" ht="12.75">
      <c r="A16" s="1004"/>
      <c r="B16" s="1004"/>
      <c r="C16" s="1005"/>
      <c r="D16" s="1005"/>
      <c r="E16" s="1006"/>
    </row>
    <row r="17" spans="1:5" ht="12.75">
      <c r="A17" s="1004"/>
      <c r="B17" s="1004" t="s">
        <v>613</v>
      </c>
      <c r="C17" s="1005">
        <v>1899</v>
      </c>
      <c r="D17" s="1005">
        <v>1899</v>
      </c>
      <c r="E17" s="1006">
        <v>1904190.8</v>
      </c>
    </row>
    <row r="18" spans="1:5" ht="12.75">
      <c r="A18" s="1004"/>
      <c r="B18" s="1004" t="s">
        <v>614</v>
      </c>
      <c r="C18" s="1005">
        <v>439</v>
      </c>
      <c r="D18" s="1005">
        <v>439</v>
      </c>
      <c r="E18" s="1006">
        <v>383966</v>
      </c>
    </row>
    <row r="19" spans="1:5" ht="12.75">
      <c r="A19" s="1004"/>
      <c r="B19" s="1004" t="s">
        <v>615</v>
      </c>
      <c r="C19" s="1005">
        <v>1600</v>
      </c>
      <c r="D19" s="1005">
        <v>1600</v>
      </c>
      <c r="E19" s="1006">
        <v>1600000</v>
      </c>
    </row>
    <row r="20" spans="1:5" ht="12.75">
      <c r="A20" s="1004"/>
      <c r="B20" s="1004" t="s">
        <v>616</v>
      </c>
      <c r="C20" s="1005">
        <v>0</v>
      </c>
      <c r="D20" s="1005">
        <v>150</v>
      </c>
      <c r="E20" s="1006">
        <v>150000</v>
      </c>
    </row>
    <row r="21" spans="1:5" ht="12.75">
      <c r="A21" s="1004"/>
      <c r="B21" s="1004" t="s">
        <v>617</v>
      </c>
      <c r="C21" s="1005">
        <v>0</v>
      </c>
      <c r="D21" s="1005">
        <v>0</v>
      </c>
      <c r="E21" s="1006">
        <v>0</v>
      </c>
    </row>
    <row r="22" spans="1:5" ht="12.75">
      <c r="A22" s="1004"/>
      <c r="B22" s="1004" t="s">
        <v>618</v>
      </c>
      <c r="C22" s="1005">
        <v>0</v>
      </c>
      <c r="D22" s="1005">
        <v>0</v>
      </c>
      <c r="E22" s="1006">
        <v>0</v>
      </c>
    </row>
    <row r="23" spans="1:5" ht="12.75">
      <c r="A23" s="1004"/>
      <c r="B23" s="1007" t="s">
        <v>619</v>
      </c>
      <c r="C23" s="1005">
        <v>22796</v>
      </c>
      <c r="D23" s="1005">
        <v>22796</v>
      </c>
      <c r="E23" s="1006">
        <v>3928751.1</v>
      </c>
    </row>
    <row r="24" spans="1:5" ht="12.75">
      <c r="A24" s="1004"/>
      <c r="B24" s="1004" t="s">
        <v>620</v>
      </c>
      <c r="C24" s="1005">
        <v>0</v>
      </c>
      <c r="D24" s="1005">
        <v>0</v>
      </c>
      <c r="E24" s="1006">
        <v>0</v>
      </c>
    </row>
    <row r="25" spans="1:5" ht="12.75">
      <c r="A25" s="1004"/>
      <c r="B25" s="1004" t="s">
        <v>621</v>
      </c>
      <c r="C25" s="1005">
        <v>0</v>
      </c>
      <c r="D25" s="1005">
        <v>0</v>
      </c>
      <c r="E25" s="1006">
        <v>0</v>
      </c>
    </row>
    <row r="26" spans="1:5" ht="12.75">
      <c r="A26" s="1004"/>
      <c r="B26" s="1004" t="s">
        <v>622</v>
      </c>
      <c r="C26" s="1005">
        <v>0</v>
      </c>
      <c r="D26" s="1005">
        <v>0</v>
      </c>
      <c r="E26" s="1006">
        <v>0</v>
      </c>
    </row>
    <row r="27" spans="1:5" ht="12.75">
      <c r="A27" s="1004"/>
      <c r="B27" s="1004"/>
      <c r="C27" s="1005"/>
      <c r="D27" s="1005"/>
      <c r="E27" s="1006"/>
    </row>
    <row r="28" spans="1:5" ht="12.75">
      <c r="A28" s="1004"/>
      <c r="B28" s="1004"/>
      <c r="C28" s="1005"/>
      <c r="D28" s="1005"/>
      <c r="E28" s="1006"/>
    </row>
    <row r="29" spans="1:5" ht="12.75">
      <c r="A29" s="1008"/>
      <c r="B29" s="1008"/>
      <c r="C29" s="1009"/>
      <c r="D29" s="1009"/>
      <c r="E29" s="1010"/>
    </row>
    <row r="30" spans="1:5" ht="12.75">
      <c r="A30" s="997"/>
      <c r="B30" s="997"/>
      <c r="C30" s="998"/>
      <c r="D30" s="998"/>
      <c r="E30" s="999"/>
    </row>
    <row r="31" spans="1:5" ht="14.25">
      <c r="A31" s="1000" t="s">
        <v>623</v>
      </c>
      <c r="B31" s="1001" t="s">
        <v>624</v>
      </c>
      <c r="C31" s="1002">
        <f>C34+C37+C40+C41+C46+C47+C48+C49+C50+C51</f>
        <v>26594</v>
      </c>
      <c r="D31" s="1002">
        <f>D34+D37+D40+D41+D46+D47+D48+D49+D50+D51</f>
        <v>27044</v>
      </c>
      <c r="E31" s="1003">
        <f>E34+E37+E40+E41+E46+E47+E48+E49+E50+E51</f>
        <v>8175041.1</v>
      </c>
    </row>
    <row r="32" spans="1:5" ht="12.75">
      <c r="A32" s="997"/>
      <c r="B32" s="997"/>
      <c r="C32" s="998"/>
      <c r="D32" s="998"/>
      <c r="E32" s="999"/>
    </row>
    <row r="33" spans="1:5" ht="12.75">
      <c r="A33" s="1004"/>
      <c r="B33" s="1004" t="s">
        <v>625</v>
      </c>
      <c r="C33" s="1005"/>
      <c r="D33" s="1005"/>
      <c r="E33" s="1006"/>
    </row>
    <row r="34" spans="1:6" ht="12.75">
      <c r="A34" s="1004"/>
      <c r="B34" s="1011" t="s">
        <v>626</v>
      </c>
      <c r="C34" s="1012">
        <f>SUM(C35:C36)</f>
        <v>25734</v>
      </c>
      <c r="D34" s="1012">
        <f>SUM(D35:D36)</f>
        <v>26184</v>
      </c>
      <c r="E34" s="1013">
        <f>SUM(E35:E36)</f>
        <v>7315469.1</v>
      </c>
      <c r="F34" s="982"/>
    </row>
    <row r="35" spans="1:5" ht="12.75">
      <c r="A35" s="1004"/>
      <c r="B35" s="1014" t="s">
        <v>627</v>
      </c>
      <c r="C35" s="1005">
        <v>0</v>
      </c>
      <c r="D35" s="1005">
        <v>0</v>
      </c>
      <c r="E35" s="1006">
        <v>0</v>
      </c>
    </row>
    <row r="36" spans="1:5" ht="12.75">
      <c r="A36" s="1004"/>
      <c r="B36" s="1014" t="s">
        <v>628</v>
      </c>
      <c r="C36" s="1005">
        <v>25734</v>
      </c>
      <c r="D36" s="1005">
        <v>26184</v>
      </c>
      <c r="E36" s="1006">
        <v>7315469.1</v>
      </c>
    </row>
    <row r="37" spans="1:6" ht="12.75">
      <c r="A37" s="1004"/>
      <c r="B37" s="1011" t="s">
        <v>629</v>
      </c>
      <c r="C37" s="1012">
        <f>SUM(C38:C39)</f>
        <v>360</v>
      </c>
      <c r="D37" s="1012">
        <f>SUM(D38:D39)</f>
        <v>360</v>
      </c>
      <c r="E37" s="1013">
        <f>SUM(E38:E39)</f>
        <v>359572</v>
      </c>
      <c r="F37" s="982"/>
    </row>
    <row r="38" spans="1:5" ht="12.75">
      <c r="A38" s="1004"/>
      <c r="B38" s="1014" t="s">
        <v>630</v>
      </c>
      <c r="C38" s="1005">
        <v>360</v>
      </c>
      <c r="D38" s="1005">
        <v>360</v>
      </c>
      <c r="E38" s="1006">
        <v>359572</v>
      </c>
    </row>
    <row r="39" spans="1:5" ht="12.75">
      <c r="A39" s="1004"/>
      <c r="B39" s="1014" t="s">
        <v>631</v>
      </c>
      <c r="C39" s="1005">
        <v>0</v>
      </c>
      <c r="D39" s="1005">
        <v>0</v>
      </c>
      <c r="E39" s="1006">
        <v>0</v>
      </c>
    </row>
    <row r="40" spans="1:6" ht="12.75">
      <c r="A40" s="1004"/>
      <c r="B40" s="1011" t="s">
        <v>632</v>
      </c>
      <c r="C40" s="1012">
        <v>0</v>
      </c>
      <c r="D40" s="1012">
        <v>0</v>
      </c>
      <c r="E40" s="1013">
        <v>0</v>
      </c>
      <c r="F40" s="982"/>
    </row>
    <row r="41" spans="1:6" ht="12.75">
      <c r="A41" s="1004"/>
      <c r="B41" s="1011" t="s">
        <v>633</v>
      </c>
      <c r="C41" s="1012">
        <f>SUM(C42:C45)</f>
        <v>0</v>
      </c>
      <c r="D41" s="1012">
        <f>SUM(D42:D45)</f>
        <v>0</v>
      </c>
      <c r="E41" s="1013">
        <f>SUM(E42:E45)</f>
        <v>0</v>
      </c>
      <c r="F41" s="982"/>
    </row>
    <row r="42" spans="1:5" ht="12.75">
      <c r="A42" s="1004"/>
      <c r="B42" s="1014" t="s">
        <v>634</v>
      </c>
      <c r="C42" s="1005">
        <v>0</v>
      </c>
      <c r="D42" s="1005">
        <v>0</v>
      </c>
      <c r="E42" s="1006">
        <v>0</v>
      </c>
    </row>
    <row r="43" spans="1:5" ht="12.75">
      <c r="A43" s="1004"/>
      <c r="B43" s="1014" t="s">
        <v>635</v>
      </c>
      <c r="C43" s="1005">
        <v>0</v>
      </c>
      <c r="D43" s="1005">
        <v>0</v>
      </c>
      <c r="E43" s="1006">
        <v>0</v>
      </c>
    </row>
    <row r="44" spans="1:5" ht="12.75">
      <c r="A44" s="1004"/>
      <c r="B44" s="1014" t="s">
        <v>636</v>
      </c>
      <c r="C44" s="1005">
        <v>0</v>
      </c>
      <c r="D44" s="1005">
        <v>0</v>
      </c>
      <c r="E44" s="1006">
        <v>0</v>
      </c>
    </row>
    <row r="45" spans="1:5" ht="12.75">
      <c r="A45" s="1004"/>
      <c r="B45" s="1014" t="s">
        <v>637</v>
      </c>
      <c r="C45" s="1005">
        <v>0</v>
      </c>
      <c r="D45" s="1005">
        <v>0</v>
      </c>
      <c r="E45" s="1006">
        <v>0</v>
      </c>
    </row>
    <row r="46" spans="1:6" ht="12.75">
      <c r="A46" s="1004"/>
      <c r="B46" s="1011" t="s">
        <v>638</v>
      </c>
      <c r="C46" s="1012">
        <v>0</v>
      </c>
      <c r="D46" s="1012">
        <v>0</v>
      </c>
      <c r="E46" s="1013">
        <v>0</v>
      </c>
      <c r="F46" s="982"/>
    </row>
    <row r="47" spans="1:6" ht="12.75">
      <c r="A47" s="1004"/>
      <c r="B47" s="1011" t="s">
        <v>639</v>
      </c>
      <c r="C47" s="1012">
        <v>500</v>
      </c>
      <c r="D47" s="1012">
        <v>500</v>
      </c>
      <c r="E47" s="1013">
        <v>500000</v>
      </c>
      <c r="F47" s="982"/>
    </row>
    <row r="48" spans="1:6" ht="12.75">
      <c r="A48" s="1004"/>
      <c r="B48" s="1011" t="s">
        <v>640</v>
      </c>
      <c r="C48" s="1012">
        <v>0</v>
      </c>
      <c r="D48" s="1012">
        <v>0</v>
      </c>
      <c r="E48" s="1013">
        <v>0</v>
      </c>
      <c r="F48" s="982"/>
    </row>
    <row r="49" spans="1:6" ht="12.75">
      <c r="A49" s="1004"/>
      <c r="B49" s="1011" t="s">
        <v>641</v>
      </c>
      <c r="C49" s="1012">
        <v>0</v>
      </c>
      <c r="D49" s="1012">
        <v>0</v>
      </c>
      <c r="E49" s="1013">
        <v>0</v>
      </c>
      <c r="F49" s="982"/>
    </row>
    <row r="50" spans="1:6" ht="12.75">
      <c r="A50" s="1004"/>
      <c r="B50" s="1011" t="s">
        <v>642</v>
      </c>
      <c r="C50" s="1012">
        <v>0</v>
      </c>
      <c r="D50" s="1012">
        <v>0</v>
      </c>
      <c r="E50" s="1013">
        <v>0</v>
      </c>
      <c r="F50" s="982"/>
    </row>
    <row r="51" spans="1:5" ht="12.75">
      <c r="A51" s="1004"/>
      <c r="B51" s="1011" t="s">
        <v>643</v>
      </c>
      <c r="C51" s="1012">
        <v>0</v>
      </c>
      <c r="D51" s="1012">
        <v>0</v>
      </c>
      <c r="E51" s="1013">
        <v>0</v>
      </c>
    </row>
    <row r="52" spans="1:5" ht="12.75">
      <c r="A52" s="1004"/>
      <c r="B52" s="1004"/>
      <c r="C52" s="1005"/>
      <c r="D52" s="1005"/>
      <c r="E52" s="1006"/>
    </row>
    <row r="53" spans="1:5" ht="12.75">
      <c r="A53" s="1008"/>
      <c r="B53" s="1008"/>
      <c r="C53" s="1009"/>
      <c r="D53" s="1009"/>
      <c r="E53" s="1010"/>
    </row>
    <row r="54" spans="3:5" ht="12.75" hidden="1">
      <c r="C54" s="1015"/>
      <c r="D54" s="1015"/>
      <c r="E54" s="1016"/>
    </row>
    <row r="55" spans="1:5" ht="12.75">
      <c r="A55" s="1017"/>
      <c r="B55" s="1017"/>
      <c r="C55" s="1018"/>
      <c r="D55" s="1018"/>
      <c r="E55" s="1019"/>
    </row>
    <row r="56" spans="1:5" ht="14.25">
      <c r="A56" s="1000" t="s">
        <v>644</v>
      </c>
      <c r="B56" s="1001" t="str">
        <f>CONCATENATE("   STAV INVESTIČNÍHO FONDU K 31.12.",MID(B18,41,4))</f>
        <v>   STAV INVESTIČNÍHO FONDU K 31.12.2011</v>
      </c>
      <c r="C56" s="1002">
        <f>C10+C13-C31</f>
        <v>526</v>
      </c>
      <c r="D56" s="1002">
        <f>D10+D13-D31</f>
        <v>226</v>
      </c>
      <c r="E56" s="1003">
        <f>E10+E13-E31</f>
        <v>177590.15000000224</v>
      </c>
    </row>
    <row r="57" spans="1:5" ht="12.75">
      <c r="A57" s="997"/>
      <c r="B57" s="1014" t="s">
        <v>645</v>
      </c>
      <c r="C57" s="998"/>
      <c r="D57" s="998"/>
      <c r="E57" s="999"/>
    </row>
    <row r="58" spans="1:5" ht="13.5" thickBot="1">
      <c r="A58" s="994"/>
      <c r="B58" s="994"/>
      <c r="C58" s="995"/>
      <c r="D58" s="995"/>
      <c r="E58" s="996"/>
    </row>
    <row r="59" spans="1:5" ht="12.75">
      <c r="A59" s="984" t="s">
        <v>646</v>
      </c>
      <c r="C59" s="1015"/>
      <c r="D59" s="1015"/>
      <c r="E59" s="1020"/>
    </row>
    <row r="60" spans="1:5" ht="12.75">
      <c r="A60" s="984" t="s">
        <v>647</v>
      </c>
      <c r="C60" s="1015"/>
      <c r="D60" s="1015"/>
      <c r="E60" s="1016"/>
    </row>
    <row r="61" spans="1:5" ht="12.75">
      <c r="A61" s="984" t="s">
        <v>648</v>
      </c>
      <c r="C61" s="1015"/>
      <c r="D61" s="1015"/>
      <c r="E61" s="1016"/>
    </row>
    <row r="62" spans="1:5" ht="12.75">
      <c r="A62" s="984" t="s">
        <v>649</v>
      </c>
      <c r="C62" s="1015"/>
      <c r="D62" s="1015"/>
      <c r="E62" s="1016"/>
    </row>
    <row r="63" spans="1:5" ht="12.75">
      <c r="A63" s="984" t="s">
        <v>650</v>
      </c>
      <c r="C63" s="1015"/>
      <c r="D63" s="1015"/>
      <c r="E63" s="1016"/>
    </row>
    <row r="64" spans="1:5" ht="12.75">
      <c r="A64" s="984" t="s">
        <v>651</v>
      </c>
      <c r="C64" s="1015"/>
      <c r="D64" s="1015"/>
      <c r="E64" s="1016"/>
    </row>
    <row r="65" ht="12.75">
      <c r="A65" s="984"/>
    </row>
    <row r="68" spans="1:4" ht="12.75">
      <c r="A68" s="983" t="s">
        <v>652</v>
      </c>
      <c r="C68" s="983" t="s">
        <v>26</v>
      </c>
      <c r="D68" s="983" t="s">
        <v>418</v>
      </c>
    </row>
    <row r="69" spans="1:4" ht="12.75">
      <c r="A69" s="983" t="s">
        <v>653</v>
      </c>
      <c r="D69" s="983" t="s">
        <v>654</v>
      </c>
    </row>
    <row r="70" ht="12.75">
      <c r="A70" s="983" t="s">
        <v>655</v>
      </c>
    </row>
  </sheetData>
  <sheetProtection/>
  <mergeCells count="2">
    <mergeCell ref="A2:E2"/>
    <mergeCell ref="A4:E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70.7109375" style="771" customWidth="1"/>
    <col min="2" max="8" width="12.7109375" style="771" customWidth="1"/>
    <col min="9" max="16384" width="9.140625" style="771" customWidth="1"/>
  </cols>
  <sheetData>
    <row r="1" ht="15">
      <c r="A1" s="772" t="s">
        <v>656</v>
      </c>
    </row>
    <row r="2" spans="1:8" ht="15.75">
      <c r="A2" s="1278" t="s">
        <v>604</v>
      </c>
      <c r="B2" s="1278"/>
      <c r="C2" s="1278"/>
      <c r="D2" s="1278"/>
      <c r="E2" s="1278"/>
      <c r="F2" s="1278"/>
      <c r="G2" s="1278"/>
      <c r="H2" s="1278"/>
    </row>
    <row r="3" ht="15">
      <c r="H3" s="771" t="s">
        <v>752</v>
      </c>
    </row>
    <row r="4" spans="1:8" ht="18">
      <c r="A4" s="1299" t="s">
        <v>657</v>
      </c>
      <c r="B4" s="1299"/>
      <c r="C4" s="1299"/>
      <c r="D4" s="1299"/>
      <c r="E4" s="1299"/>
      <c r="F4" s="1299"/>
      <c r="G4" s="1299"/>
      <c r="H4" s="1299"/>
    </row>
    <row r="7" spans="2:7" ht="15.75" thickBot="1">
      <c r="B7" s="1021" t="s">
        <v>109</v>
      </c>
      <c r="E7" s="771" t="s">
        <v>24</v>
      </c>
      <c r="G7" s="771" t="s">
        <v>109</v>
      </c>
    </row>
    <row r="8" spans="2:8" ht="15">
      <c r="B8" s="1022" t="s">
        <v>658</v>
      </c>
      <c r="C8" s="1022" t="s">
        <v>659</v>
      </c>
      <c r="D8" s="1022" t="s">
        <v>660</v>
      </c>
      <c r="E8" s="1022" t="s">
        <v>661</v>
      </c>
      <c r="F8" s="1022" t="s">
        <v>662</v>
      </c>
      <c r="G8" s="1022">
        <v>2012</v>
      </c>
      <c r="H8" s="1022">
        <v>2013</v>
      </c>
    </row>
    <row r="9" spans="2:8" ht="15.75" thickBot="1">
      <c r="B9" s="1023">
        <v>40544</v>
      </c>
      <c r="C9" s="1023">
        <v>40878</v>
      </c>
      <c r="D9" s="1023">
        <v>40878</v>
      </c>
      <c r="E9" s="1024"/>
      <c r="F9" s="1024" t="s">
        <v>663</v>
      </c>
      <c r="G9" s="1024"/>
      <c r="H9" s="1024"/>
    </row>
    <row r="10" spans="1:8" ht="15.75" thickBot="1">
      <c r="A10" s="1025" t="s">
        <v>664</v>
      </c>
      <c r="B10" s="1026">
        <v>26594</v>
      </c>
      <c r="C10" s="1026">
        <v>450</v>
      </c>
      <c r="D10" s="1026">
        <v>27044</v>
      </c>
      <c r="E10" s="1027">
        <v>8175041.1</v>
      </c>
      <c r="F10" s="1028"/>
      <c r="G10" s="1028"/>
      <c r="H10" s="1028"/>
    </row>
    <row r="11" spans="1:8" ht="15">
      <c r="A11" s="1029" t="s">
        <v>184</v>
      </c>
      <c r="B11" s="1030"/>
      <c r="C11" s="1030"/>
      <c r="D11" s="1030"/>
      <c r="E11" s="1031"/>
      <c r="F11" s="1032"/>
      <c r="G11" s="1032"/>
      <c r="H11" s="1032"/>
    </row>
    <row r="12" spans="1:8" ht="15">
      <c r="A12" s="1033" t="s">
        <v>665</v>
      </c>
      <c r="B12" s="1034">
        <v>25734</v>
      </c>
      <c r="C12" s="1034">
        <v>450</v>
      </c>
      <c r="D12" s="1034">
        <v>26184</v>
      </c>
      <c r="E12" s="1035">
        <v>7315469.1</v>
      </c>
      <c r="F12" s="1036"/>
      <c r="G12" s="1036">
        <v>0</v>
      </c>
      <c r="H12" s="1036">
        <v>0</v>
      </c>
    </row>
    <row r="13" spans="1:8" ht="15">
      <c r="A13" s="1037" t="s">
        <v>666</v>
      </c>
      <c r="B13" s="1038">
        <v>0</v>
      </c>
      <c r="C13" s="1038">
        <v>0</v>
      </c>
      <c r="D13" s="1038">
        <v>0</v>
      </c>
      <c r="E13" s="1039">
        <v>0</v>
      </c>
      <c r="F13" s="1040"/>
      <c r="G13" s="1040">
        <v>0</v>
      </c>
      <c r="H13" s="1040">
        <v>0</v>
      </c>
    </row>
    <row r="14" spans="1:8" ht="15">
      <c r="A14" s="1037" t="s">
        <v>667</v>
      </c>
      <c r="B14" s="1038">
        <v>25734</v>
      </c>
      <c r="C14" s="1038">
        <v>450</v>
      </c>
      <c r="D14" s="1038">
        <v>26184</v>
      </c>
      <c r="E14" s="1039">
        <v>7315469.1</v>
      </c>
      <c r="F14" s="1040"/>
      <c r="G14" s="1040">
        <v>0</v>
      </c>
      <c r="H14" s="1040">
        <v>0</v>
      </c>
    </row>
    <row r="15" spans="1:8" ht="15">
      <c r="A15" s="1041" t="s">
        <v>668</v>
      </c>
      <c r="B15" s="1042">
        <v>57</v>
      </c>
      <c r="C15" s="1042">
        <v>0</v>
      </c>
      <c r="D15" s="1042">
        <v>57</v>
      </c>
      <c r="E15" s="1043">
        <v>57420</v>
      </c>
      <c r="F15" s="1044" t="s">
        <v>669</v>
      </c>
      <c r="G15" s="1044">
        <v>0</v>
      </c>
      <c r="H15" s="1044">
        <v>0</v>
      </c>
    </row>
    <row r="16" spans="1:8" ht="15">
      <c r="A16" s="1041" t="s">
        <v>670</v>
      </c>
      <c r="B16" s="1042">
        <v>25677</v>
      </c>
      <c r="C16" s="1042">
        <v>0</v>
      </c>
      <c r="D16" s="1042">
        <v>25677</v>
      </c>
      <c r="E16" s="1043">
        <v>6809751.1</v>
      </c>
      <c r="F16" s="1044" t="s">
        <v>671</v>
      </c>
      <c r="G16" s="1044">
        <v>0</v>
      </c>
      <c r="H16" s="1044">
        <v>0</v>
      </c>
    </row>
    <row r="17" spans="1:8" ht="15.75" thickBot="1">
      <c r="A17" s="1041" t="s">
        <v>672</v>
      </c>
      <c r="B17" s="1042">
        <v>0</v>
      </c>
      <c r="C17" s="1042">
        <v>450</v>
      </c>
      <c r="D17" s="1042">
        <v>450</v>
      </c>
      <c r="E17" s="1043">
        <v>448298</v>
      </c>
      <c r="F17" s="1044" t="s">
        <v>671</v>
      </c>
      <c r="G17" s="1044">
        <v>0</v>
      </c>
      <c r="H17" s="1044">
        <v>0</v>
      </c>
    </row>
    <row r="18" spans="1:8" ht="15">
      <c r="A18" s="1045" t="s">
        <v>673</v>
      </c>
      <c r="B18" s="1026">
        <v>360</v>
      </c>
      <c r="C18" s="1026">
        <v>0</v>
      </c>
      <c r="D18" s="1026">
        <v>360</v>
      </c>
      <c r="E18" s="1027">
        <v>359572</v>
      </c>
      <c r="F18" s="1028"/>
      <c r="G18" s="1028">
        <v>0</v>
      </c>
      <c r="H18" s="1028">
        <v>0</v>
      </c>
    </row>
    <row r="19" spans="1:8" ht="15">
      <c r="A19" s="1037" t="s">
        <v>674</v>
      </c>
      <c r="B19" s="1038">
        <v>360</v>
      </c>
      <c r="C19" s="1038">
        <v>0</v>
      </c>
      <c r="D19" s="1038">
        <v>360</v>
      </c>
      <c r="E19" s="1039">
        <v>359572</v>
      </c>
      <c r="F19" s="1040"/>
      <c r="G19" s="1040">
        <v>0</v>
      </c>
      <c r="H19" s="1040">
        <v>0</v>
      </c>
    </row>
    <row r="20" spans="1:8" ht="15">
      <c r="A20" s="1041" t="s">
        <v>668</v>
      </c>
      <c r="B20" s="1042">
        <v>360</v>
      </c>
      <c r="C20" s="1042">
        <v>0</v>
      </c>
      <c r="D20" s="1042">
        <v>360</v>
      </c>
      <c r="E20" s="1043">
        <v>359572</v>
      </c>
      <c r="F20" s="1044" t="s">
        <v>669</v>
      </c>
      <c r="G20" s="1044">
        <v>0</v>
      </c>
      <c r="H20" s="1044">
        <v>0</v>
      </c>
    </row>
    <row r="21" spans="1:8" ht="15.75" thickBot="1">
      <c r="A21" s="1037" t="s">
        <v>675</v>
      </c>
      <c r="B21" s="1038">
        <v>0</v>
      </c>
      <c r="C21" s="1038">
        <v>0</v>
      </c>
      <c r="D21" s="1038">
        <v>0</v>
      </c>
      <c r="E21" s="1039">
        <v>0</v>
      </c>
      <c r="F21" s="1040"/>
      <c r="G21" s="1040">
        <v>0</v>
      </c>
      <c r="H21" s="1040">
        <v>0</v>
      </c>
    </row>
    <row r="22" spans="1:8" ht="15.75" thickBot="1">
      <c r="A22" s="1045" t="s">
        <v>676</v>
      </c>
      <c r="B22" s="1026">
        <v>0</v>
      </c>
      <c r="C22" s="1026">
        <v>0</v>
      </c>
      <c r="D22" s="1026">
        <v>0</v>
      </c>
      <c r="E22" s="1027">
        <v>0</v>
      </c>
      <c r="F22" s="1028"/>
      <c r="G22" s="1028">
        <v>0</v>
      </c>
      <c r="H22" s="1028">
        <v>0</v>
      </c>
    </row>
    <row r="23" spans="1:8" ht="15">
      <c r="A23" s="1045" t="s">
        <v>677</v>
      </c>
      <c r="B23" s="1026">
        <v>0</v>
      </c>
      <c r="C23" s="1026">
        <v>0</v>
      </c>
      <c r="D23" s="1026">
        <v>0</v>
      </c>
      <c r="E23" s="1027">
        <v>0</v>
      </c>
      <c r="F23" s="1028"/>
      <c r="G23" s="1028">
        <v>0</v>
      </c>
      <c r="H23" s="1028">
        <v>0</v>
      </c>
    </row>
    <row r="24" spans="1:8" ht="15">
      <c r="A24" s="1037" t="s">
        <v>678</v>
      </c>
      <c r="B24" s="1038">
        <v>0</v>
      </c>
      <c r="C24" s="1038">
        <v>0</v>
      </c>
      <c r="D24" s="1038">
        <v>0</v>
      </c>
      <c r="E24" s="1039">
        <v>0</v>
      </c>
      <c r="F24" s="1040"/>
      <c r="G24" s="1040">
        <v>0</v>
      </c>
      <c r="H24" s="1040">
        <v>0</v>
      </c>
    </row>
    <row r="25" spans="1:8" ht="15">
      <c r="A25" s="1037" t="s">
        <v>679</v>
      </c>
      <c r="B25" s="1038">
        <v>0</v>
      </c>
      <c r="C25" s="1038">
        <v>0</v>
      </c>
      <c r="D25" s="1038">
        <v>0</v>
      </c>
      <c r="E25" s="1039">
        <v>0</v>
      </c>
      <c r="F25" s="1040"/>
      <c r="G25" s="1040">
        <v>0</v>
      </c>
      <c r="H25" s="1040">
        <v>0</v>
      </c>
    </row>
    <row r="26" spans="1:8" ht="15">
      <c r="A26" s="1037" t="s">
        <v>680</v>
      </c>
      <c r="B26" s="1038">
        <v>0</v>
      </c>
      <c r="C26" s="1038">
        <v>0</v>
      </c>
      <c r="D26" s="1038">
        <v>0</v>
      </c>
      <c r="E26" s="1039">
        <v>0</v>
      </c>
      <c r="F26" s="1040"/>
      <c r="G26" s="1040">
        <v>0</v>
      </c>
      <c r="H26" s="1040">
        <v>0</v>
      </c>
    </row>
    <row r="27" spans="1:8" ht="15.75" thickBot="1">
      <c r="A27" s="1037" t="s">
        <v>681</v>
      </c>
      <c r="B27" s="1038">
        <v>0</v>
      </c>
      <c r="C27" s="1038">
        <v>0</v>
      </c>
      <c r="D27" s="1038">
        <v>0</v>
      </c>
      <c r="E27" s="1039">
        <v>0</v>
      </c>
      <c r="F27" s="1040"/>
      <c r="G27" s="1040">
        <v>0</v>
      </c>
      <c r="H27" s="1040">
        <v>0</v>
      </c>
    </row>
    <row r="28" spans="1:8" ht="15.75" thickBot="1">
      <c r="A28" s="1045" t="s">
        <v>682</v>
      </c>
      <c r="B28" s="1026">
        <v>0</v>
      </c>
      <c r="C28" s="1026">
        <v>0</v>
      </c>
      <c r="D28" s="1026">
        <v>0</v>
      </c>
      <c r="E28" s="1027">
        <v>0</v>
      </c>
      <c r="F28" s="1028"/>
      <c r="G28" s="1028">
        <v>0</v>
      </c>
      <c r="H28" s="1028">
        <v>0</v>
      </c>
    </row>
    <row r="29" spans="1:8" ht="15.75" thickBot="1">
      <c r="A29" s="1045" t="s">
        <v>683</v>
      </c>
      <c r="B29" s="1026">
        <v>500</v>
      </c>
      <c r="C29" s="1026">
        <v>0</v>
      </c>
      <c r="D29" s="1026">
        <v>500</v>
      </c>
      <c r="E29" s="1027">
        <v>500000</v>
      </c>
      <c r="F29" s="1028"/>
      <c r="G29" s="1028">
        <v>0</v>
      </c>
      <c r="H29" s="1028">
        <v>0</v>
      </c>
    </row>
    <row r="30" spans="1:8" ht="15.75" thickBot="1">
      <c r="A30" s="1045" t="s">
        <v>684</v>
      </c>
      <c r="B30" s="1026">
        <v>0</v>
      </c>
      <c r="C30" s="1026">
        <v>0</v>
      </c>
      <c r="D30" s="1026">
        <v>0</v>
      </c>
      <c r="E30" s="1027">
        <v>0</v>
      </c>
      <c r="F30" s="1028"/>
      <c r="G30" s="1028">
        <v>0</v>
      </c>
      <c r="H30" s="1028">
        <v>0</v>
      </c>
    </row>
    <row r="31" spans="1:8" ht="15.75" thickBot="1">
      <c r="A31" s="1045" t="s">
        <v>685</v>
      </c>
      <c r="B31" s="1026">
        <v>0</v>
      </c>
      <c r="C31" s="1026">
        <v>0</v>
      </c>
      <c r="D31" s="1026">
        <v>0</v>
      </c>
      <c r="E31" s="1027">
        <v>0</v>
      </c>
      <c r="F31" s="1028"/>
      <c r="G31" s="1028">
        <v>0</v>
      </c>
      <c r="H31" s="1028">
        <v>0</v>
      </c>
    </row>
    <row r="32" spans="1:8" ht="15.75" thickBot="1">
      <c r="A32" s="1045" t="s">
        <v>686</v>
      </c>
      <c r="B32" s="1026">
        <v>0</v>
      </c>
      <c r="C32" s="1026">
        <v>0</v>
      </c>
      <c r="D32" s="1026">
        <v>0</v>
      </c>
      <c r="E32" s="1027">
        <v>0</v>
      </c>
      <c r="F32" s="1028"/>
      <c r="G32" s="1028">
        <v>0</v>
      </c>
      <c r="H32" s="1028">
        <v>0</v>
      </c>
    </row>
    <row r="33" spans="1:8" ht="15.75" thickBot="1">
      <c r="A33" s="1046" t="s">
        <v>687</v>
      </c>
      <c r="B33" s="1047">
        <v>0</v>
      </c>
      <c r="C33" s="1047">
        <v>0</v>
      </c>
      <c r="D33" s="1047">
        <v>0</v>
      </c>
      <c r="E33" s="1048">
        <v>0</v>
      </c>
      <c r="F33" s="1049"/>
      <c r="G33" s="1049">
        <v>0</v>
      </c>
      <c r="H33" s="1049">
        <v>0</v>
      </c>
    </row>
    <row r="34" spans="1:8" ht="15.75" thickBot="1">
      <c r="A34" s="1050"/>
      <c r="B34" s="1051"/>
      <c r="C34" s="1051"/>
      <c r="D34" s="1051"/>
      <c r="E34" s="1052"/>
      <c r="F34" s="1053"/>
      <c r="G34" s="1053"/>
      <c r="H34" s="1053"/>
    </row>
    <row r="35" spans="1:8" ht="15.75" thickBot="1">
      <c r="A35" s="1050"/>
      <c r="B35" s="1051"/>
      <c r="C35" s="1051"/>
      <c r="D35" s="1051"/>
      <c r="E35" s="1052"/>
      <c r="F35" s="1053"/>
      <c r="G35" s="1053"/>
      <c r="H35" s="1053"/>
    </row>
    <row r="36" spans="1:8" ht="15.75" thickBot="1">
      <c r="A36" s="1050"/>
      <c r="B36" s="1051"/>
      <c r="C36" s="1051"/>
      <c r="D36" s="1051"/>
      <c r="E36" s="1052"/>
      <c r="F36" s="1053"/>
      <c r="G36" s="1053"/>
      <c r="H36" s="1053"/>
    </row>
    <row r="37" ht="15">
      <c r="H37" s="1054"/>
    </row>
    <row r="38" ht="15">
      <c r="A38" s="1021" t="s">
        <v>688</v>
      </c>
    </row>
    <row r="42" ht="15">
      <c r="A42" s="771" t="s">
        <v>652</v>
      </c>
    </row>
    <row r="43" spans="1:4" ht="15">
      <c r="A43" s="771" t="s">
        <v>653</v>
      </c>
      <c r="C43" s="771" t="s">
        <v>26</v>
      </c>
      <c r="D43" s="771" t="s">
        <v>418</v>
      </c>
    </row>
    <row r="44" spans="1:4" ht="15">
      <c r="A44" s="771" t="s">
        <v>689</v>
      </c>
      <c r="D44" s="771" t="s">
        <v>654</v>
      </c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zoomScalePageLayoutView="0" workbookViewId="0" topLeftCell="A1">
      <selection activeCell="C66" sqref="C66"/>
    </sheetView>
  </sheetViews>
  <sheetFormatPr defaultColWidth="9.140625" defaultRowHeight="12.75"/>
  <cols>
    <col min="1" max="1" width="7.7109375" style="1056" customWidth="1"/>
    <col min="2" max="6" width="11.7109375" style="1056" customWidth="1"/>
    <col min="7" max="7" width="21.140625" style="1056" customWidth="1"/>
    <col min="8" max="9" width="16.7109375" style="1056" customWidth="1"/>
    <col min="10" max="16384" width="9.140625" style="1056" customWidth="1"/>
  </cols>
  <sheetData>
    <row r="2" spans="1:9" ht="12.75">
      <c r="A2" s="1055" t="s">
        <v>210</v>
      </c>
      <c r="I2" s="1056" t="s">
        <v>753</v>
      </c>
    </row>
    <row r="3" spans="1:8" ht="12.75">
      <c r="A3" s="1055" t="s">
        <v>690</v>
      </c>
      <c r="H3" s="1055" t="s">
        <v>486</v>
      </c>
    </row>
    <row r="5" spans="1:9" ht="18">
      <c r="A5" s="1300" t="s">
        <v>691</v>
      </c>
      <c r="B5" s="1300"/>
      <c r="C5" s="1300"/>
      <c r="D5" s="1300"/>
      <c r="E5" s="1300"/>
      <c r="F5" s="1300"/>
      <c r="G5" s="1300"/>
      <c r="H5" s="1300"/>
      <c r="I5" s="1300"/>
    </row>
    <row r="6" spans="1:9" ht="12.75">
      <c r="A6" s="1301" t="s">
        <v>692</v>
      </c>
      <c r="B6" s="1301"/>
      <c r="C6" s="1301"/>
      <c r="D6" s="1301"/>
      <c r="E6" s="1301"/>
      <c r="F6" s="1301"/>
      <c r="G6" s="1301"/>
      <c r="H6" s="1301"/>
      <c r="I6" s="1301"/>
    </row>
    <row r="7" ht="13.5" thickBot="1"/>
    <row r="8" spans="8:9" ht="13.5" thickBot="1">
      <c r="H8" s="1057" t="s">
        <v>693</v>
      </c>
      <c r="I8" s="1058" t="s">
        <v>694</v>
      </c>
    </row>
    <row r="9" spans="1:9" ht="12.75">
      <c r="A9" s="1059"/>
      <c r="B9" s="1060"/>
      <c r="C9" s="1060"/>
      <c r="D9" s="1060"/>
      <c r="E9" s="1060"/>
      <c r="F9" s="1060"/>
      <c r="G9" s="1060"/>
      <c r="H9" s="1061"/>
      <c r="I9" s="1062"/>
    </row>
    <row r="10" spans="1:9" ht="14.25">
      <c r="A10" s="1063" t="s">
        <v>107</v>
      </c>
      <c r="B10" s="1064" t="s">
        <v>695</v>
      </c>
      <c r="C10" s="1064"/>
      <c r="D10" s="1064"/>
      <c r="E10" s="1064"/>
      <c r="F10" s="1064"/>
      <c r="G10" s="1064"/>
      <c r="H10" s="1065">
        <v>39.49</v>
      </c>
      <c r="I10" s="1066">
        <v>39488.2</v>
      </c>
    </row>
    <row r="11" spans="1:9" ht="12.75" hidden="1">
      <c r="A11" s="1067"/>
      <c r="B11" s="1068"/>
      <c r="C11" s="1068"/>
      <c r="D11" s="1068"/>
      <c r="E11" s="1068"/>
      <c r="F11" s="1068"/>
      <c r="G11" s="1068"/>
      <c r="H11" s="1069"/>
      <c r="I11" s="1070"/>
    </row>
    <row r="12" spans="1:9" ht="12.75" hidden="1">
      <c r="A12" s="1067"/>
      <c r="B12" s="1071"/>
      <c r="C12" s="1068"/>
      <c r="D12" s="1068"/>
      <c r="E12" s="1068"/>
      <c r="F12" s="1068"/>
      <c r="G12" s="1068"/>
      <c r="H12" s="1069"/>
      <c r="I12" s="1070"/>
    </row>
    <row r="13" spans="1:9" ht="12.75">
      <c r="A13" s="1072"/>
      <c r="B13" s="1073"/>
      <c r="C13" s="1074"/>
      <c r="D13" s="1074"/>
      <c r="E13" s="1074"/>
      <c r="F13" s="1074"/>
      <c r="G13" s="1074"/>
      <c r="H13" s="1075"/>
      <c r="I13" s="1076"/>
    </row>
    <row r="14" spans="1:9" ht="12.75">
      <c r="A14" s="1077"/>
      <c r="B14" s="1078"/>
      <c r="C14" s="1078"/>
      <c r="D14" s="1078"/>
      <c r="E14" s="1078"/>
      <c r="F14" s="1078"/>
      <c r="G14" s="1078"/>
      <c r="H14" s="1079"/>
      <c r="I14" s="1080"/>
    </row>
    <row r="15" spans="1:9" ht="14.25">
      <c r="A15" s="1063" t="s">
        <v>610</v>
      </c>
      <c r="B15" s="1064" t="s">
        <v>611</v>
      </c>
      <c r="C15" s="1064"/>
      <c r="D15" s="1064"/>
      <c r="E15" s="1064"/>
      <c r="F15" s="1064"/>
      <c r="G15" s="1064"/>
      <c r="H15" s="1065">
        <f>SUM(H20:H24)</f>
        <v>312.38</v>
      </c>
      <c r="I15" s="1066">
        <f>SUM(I20:I24)</f>
        <v>312376.44</v>
      </c>
    </row>
    <row r="16" spans="1:9" ht="12.75">
      <c r="A16" s="1067"/>
      <c r="B16" s="1068"/>
      <c r="C16" s="1068"/>
      <c r="D16" s="1068"/>
      <c r="E16" s="1068"/>
      <c r="F16" s="1068"/>
      <c r="G16" s="1068"/>
      <c r="H16" s="1069"/>
      <c r="I16" s="1070"/>
    </row>
    <row r="17" spans="1:9" ht="12.75" hidden="1">
      <c r="A17" s="1067"/>
      <c r="B17" s="1068"/>
      <c r="C17" s="1068"/>
      <c r="D17" s="1068"/>
      <c r="E17" s="1068"/>
      <c r="F17" s="1068"/>
      <c r="G17" s="1068"/>
      <c r="H17" s="1069"/>
      <c r="I17" s="1070"/>
    </row>
    <row r="18" spans="1:9" ht="12.75">
      <c r="A18" s="1067"/>
      <c r="B18" s="1068" t="s">
        <v>612</v>
      </c>
      <c r="C18" s="1068"/>
      <c r="D18" s="1068"/>
      <c r="E18" s="1068"/>
      <c r="F18" s="1068"/>
      <c r="G18" s="1068"/>
      <c r="H18" s="1069"/>
      <c r="I18" s="1070"/>
    </row>
    <row r="19" spans="1:9" ht="12.75" hidden="1">
      <c r="A19" s="1067"/>
      <c r="B19" s="1068"/>
      <c r="C19" s="1068"/>
      <c r="D19" s="1068"/>
      <c r="E19" s="1068"/>
      <c r="F19" s="1068"/>
      <c r="G19" s="1068"/>
      <c r="H19" s="1069"/>
      <c r="I19" s="1070"/>
    </row>
    <row r="20" spans="1:9" ht="12.75">
      <c r="A20" s="1067"/>
      <c r="B20" s="1071" t="s">
        <v>696</v>
      </c>
      <c r="C20" s="1068"/>
      <c r="D20" s="1068"/>
      <c r="E20" s="1068"/>
      <c r="F20" s="1068"/>
      <c r="G20" s="1068"/>
      <c r="H20" s="1069">
        <v>312.38</v>
      </c>
      <c r="I20" s="1070">
        <v>312376.44</v>
      </c>
    </row>
    <row r="21" spans="1:9" ht="12.75">
      <c r="A21" s="1067"/>
      <c r="B21" s="1071" t="s">
        <v>697</v>
      </c>
      <c r="C21" s="1068"/>
      <c r="D21" s="1068"/>
      <c r="E21" s="1068"/>
      <c r="F21" s="1068"/>
      <c r="G21" s="1068"/>
      <c r="H21" s="1069"/>
      <c r="I21" s="1070"/>
    </row>
    <row r="22" spans="1:9" ht="12.75" hidden="1">
      <c r="A22" s="1067"/>
      <c r="B22" s="1068"/>
      <c r="C22" s="1068"/>
      <c r="D22" s="1068"/>
      <c r="E22" s="1068"/>
      <c r="F22" s="1068"/>
      <c r="G22" s="1068"/>
      <c r="H22" s="1069"/>
      <c r="I22" s="1070"/>
    </row>
    <row r="23" spans="1:9" ht="12.75" hidden="1">
      <c r="A23" s="1067"/>
      <c r="B23" s="1068"/>
      <c r="C23" s="1068"/>
      <c r="D23" s="1068"/>
      <c r="E23" s="1068"/>
      <c r="F23" s="1068"/>
      <c r="G23" s="1068"/>
      <c r="H23" s="1069"/>
      <c r="I23" s="1070"/>
    </row>
    <row r="24" spans="1:9" ht="12.75">
      <c r="A24" s="1067"/>
      <c r="B24" s="1068" t="s">
        <v>698</v>
      </c>
      <c r="C24" s="1068"/>
      <c r="D24" s="1068"/>
      <c r="E24" s="1068"/>
      <c r="F24" s="1068"/>
      <c r="G24" s="1068"/>
      <c r="H24" s="1069"/>
      <c r="I24" s="1070"/>
    </row>
    <row r="25" spans="1:9" ht="12.75">
      <c r="A25" s="1067"/>
      <c r="B25" s="1081" t="s">
        <v>699</v>
      </c>
      <c r="C25" s="1068"/>
      <c r="D25" s="1068"/>
      <c r="E25" s="1068"/>
      <c r="F25" s="1068"/>
      <c r="G25" s="1068"/>
      <c r="H25" s="1069"/>
      <c r="I25" s="1070"/>
    </row>
    <row r="26" spans="1:9" ht="12.75">
      <c r="A26" s="1072"/>
      <c r="B26" s="1082" t="s">
        <v>700</v>
      </c>
      <c r="C26" s="1074"/>
      <c r="D26" s="1074"/>
      <c r="E26" s="1074"/>
      <c r="F26" s="1074"/>
      <c r="G26" s="1074"/>
      <c r="H26" s="1075"/>
      <c r="I26" s="1076"/>
    </row>
    <row r="27" spans="1:9" ht="12.75">
      <c r="A27" s="1077"/>
      <c r="B27" s="1078"/>
      <c r="C27" s="1078"/>
      <c r="D27" s="1078"/>
      <c r="E27" s="1078"/>
      <c r="F27" s="1078"/>
      <c r="G27" s="1078"/>
      <c r="H27" s="1079"/>
      <c r="I27" s="1080"/>
    </row>
    <row r="28" spans="1:9" ht="14.25">
      <c r="A28" s="1063" t="s">
        <v>623</v>
      </c>
      <c r="B28" s="1064" t="s">
        <v>624</v>
      </c>
      <c r="C28" s="1064"/>
      <c r="D28" s="1064"/>
      <c r="E28" s="1064"/>
      <c r="F28" s="1064"/>
      <c r="G28" s="1064"/>
      <c r="H28" s="1065">
        <f>SUM(H33:H39,H41)</f>
        <v>337</v>
      </c>
      <c r="I28" s="1066">
        <f>SUM(I33:I39,I41)</f>
        <v>159700</v>
      </c>
    </row>
    <row r="29" spans="1:9" ht="12.75" hidden="1">
      <c r="A29" s="1067"/>
      <c r="B29" s="1068"/>
      <c r="C29" s="1068"/>
      <c r="D29" s="1068"/>
      <c r="E29" s="1068"/>
      <c r="F29" s="1068"/>
      <c r="G29" s="1068"/>
      <c r="H29" s="1069"/>
      <c r="I29" s="1070"/>
    </row>
    <row r="30" spans="1:9" ht="12.75" hidden="1">
      <c r="A30" s="1067"/>
      <c r="B30" s="1068"/>
      <c r="C30" s="1068"/>
      <c r="D30" s="1068"/>
      <c r="E30" s="1068"/>
      <c r="F30" s="1068"/>
      <c r="G30" s="1068"/>
      <c r="H30" s="1069"/>
      <c r="I30" s="1070"/>
    </row>
    <row r="31" spans="1:9" ht="12.75">
      <c r="A31" s="1067"/>
      <c r="B31" s="1068"/>
      <c r="C31" s="1068"/>
      <c r="D31" s="1068"/>
      <c r="E31" s="1068"/>
      <c r="F31" s="1068"/>
      <c r="G31" s="1068"/>
      <c r="H31" s="1069"/>
      <c r="I31" s="1070"/>
    </row>
    <row r="32" spans="1:9" ht="12.75">
      <c r="A32" s="1067"/>
      <c r="B32" s="1068" t="s">
        <v>612</v>
      </c>
      <c r="C32" s="1068"/>
      <c r="D32" s="1068"/>
      <c r="E32" s="1068"/>
      <c r="F32" s="1068"/>
      <c r="G32" s="1068"/>
      <c r="H32" s="1069"/>
      <c r="I32" s="1070"/>
    </row>
    <row r="33" spans="1:9" ht="12.75">
      <c r="A33" s="1067"/>
      <c r="B33" s="1068" t="s">
        <v>701</v>
      </c>
      <c r="C33" s="1068"/>
      <c r="D33" s="1068"/>
      <c r="E33" s="1068"/>
      <c r="F33" s="1068"/>
      <c r="G33" s="1068"/>
      <c r="H33" s="1069"/>
      <c r="I33" s="1070"/>
    </row>
    <row r="34" spans="1:9" ht="12.75" hidden="1">
      <c r="A34" s="1067"/>
      <c r="B34" s="1068"/>
      <c r="C34" s="1068"/>
      <c r="D34" s="1068"/>
      <c r="E34" s="1068"/>
      <c r="F34" s="1068"/>
      <c r="G34" s="1068"/>
      <c r="H34" s="1069"/>
      <c r="I34" s="1070"/>
    </row>
    <row r="35" spans="1:9" ht="12.75">
      <c r="A35" s="1067"/>
      <c r="B35" s="1068" t="s">
        <v>702</v>
      </c>
      <c r="C35" s="1068"/>
      <c r="D35" s="1068"/>
      <c r="E35" s="1068"/>
      <c r="F35" s="1068"/>
      <c r="G35" s="1068"/>
      <c r="H35" s="1069"/>
      <c r="I35" s="1070">
        <v>150000</v>
      </c>
    </row>
    <row r="36" spans="1:9" ht="12.75">
      <c r="A36" s="1067"/>
      <c r="B36" s="1068" t="s">
        <v>703</v>
      </c>
      <c r="C36" s="1068"/>
      <c r="D36" s="1068"/>
      <c r="E36" s="1068"/>
      <c r="F36" s="1068"/>
      <c r="G36" s="1068"/>
      <c r="H36" s="1069">
        <v>327</v>
      </c>
      <c r="I36" s="1070"/>
    </row>
    <row r="37" spans="1:9" ht="12.75">
      <c r="A37" s="1067"/>
      <c r="B37" s="1068" t="s">
        <v>704</v>
      </c>
      <c r="C37" s="1068"/>
      <c r="D37" s="1068"/>
      <c r="E37" s="1068"/>
      <c r="F37" s="1068"/>
      <c r="G37" s="1068"/>
      <c r="H37" s="1069"/>
      <c r="I37" s="1070"/>
    </row>
    <row r="38" spans="1:9" ht="12.75">
      <c r="A38" s="1067"/>
      <c r="B38" s="1068" t="s">
        <v>705</v>
      </c>
      <c r="C38" s="1068"/>
      <c r="D38" s="1068"/>
      <c r="E38" s="1068"/>
      <c r="F38" s="1068"/>
      <c r="G38" s="1068"/>
      <c r="H38" s="1069"/>
      <c r="I38" s="1070"/>
    </row>
    <row r="39" spans="1:9" ht="12.75" hidden="1">
      <c r="A39" s="1067"/>
      <c r="B39" s="1068"/>
      <c r="C39" s="1068"/>
      <c r="D39" s="1068"/>
      <c r="E39" s="1068"/>
      <c r="F39" s="1068"/>
      <c r="G39" s="1068"/>
      <c r="H39" s="1069"/>
      <c r="I39" s="1070"/>
    </row>
    <row r="40" spans="1:9" ht="12.75" hidden="1">
      <c r="A40" s="1067"/>
      <c r="B40" s="1068"/>
      <c r="C40" s="1068"/>
      <c r="D40" s="1068"/>
      <c r="E40" s="1068"/>
      <c r="F40" s="1068"/>
      <c r="G40" s="1068"/>
      <c r="H40" s="1069"/>
      <c r="I40" s="1070"/>
    </row>
    <row r="41" spans="1:9" ht="12.75">
      <c r="A41" s="1067"/>
      <c r="B41" s="1068" t="s">
        <v>706</v>
      </c>
      <c r="C41" s="1068"/>
      <c r="D41" s="1068"/>
      <c r="E41" s="1068"/>
      <c r="F41" s="1068"/>
      <c r="G41" s="1068"/>
      <c r="H41" s="1069">
        <v>10</v>
      </c>
      <c r="I41" s="1070">
        <v>9700</v>
      </c>
    </row>
    <row r="42" spans="1:9" ht="12.75">
      <c r="A42" s="1067"/>
      <c r="B42" s="1081" t="s">
        <v>707</v>
      </c>
      <c r="C42" s="1068"/>
      <c r="D42" s="1068"/>
      <c r="E42" s="1068"/>
      <c r="F42" s="1068"/>
      <c r="G42" s="1068"/>
      <c r="H42" s="1069"/>
      <c r="I42" s="1070"/>
    </row>
    <row r="43" spans="1:9" ht="12.75">
      <c r="A43" s="1067"/>
      <c r="B43" s="1081" t="s">
        <v>708</v>
      </c>
      <c r="C43" s="1068"/>
      <c r="D43" s="1068"/>
      <c r="E43" s="1068"/>
      <c r="F43" s="1068"/>
      <c r="G43" s="1068"/>
      <c r="H43" s="1069"/>
      <c r="I43" s="1070"/>
    </row>
    <row r="44" spans="1:9" ht="12.75" hidden="1">
      <c r="A44" s="1067"/>
      <c r="B44" s="1068"/>
      <c r="C44" s="1068"/>
      <c r="D44" s="1068"/>
      <c r="E44" s="1068"/>
      <c r="F44" s="1068"/>
      <c r="G44" s="1068"/>
      <c r="H44" s="1069"/>
      <c r="I44" s="1070"/>
    </row>
    <row r="45" spans="1:9" ht="12.75" hidden="1">
      <c r="A45" s="1067"/>
      <c r="B45" s="1068"/>
      <c r="C45" s="1068"/>
      <c r="D45" s="1068"/>
      <c r="E45" s="1068"/>
      <c r="F45" s="1068"/>
      <c r="G45" s="1068"/>
      <c r="H45" s="1069"/>
      <c r="I45" s="1070"/>
    </row>
    <row r="46" spans="1:9" ht="12.75" hidden="1">
      <c r="A46" s="1067"/>
      <c r="B46" s="1068"/>
      <c r="C46" s="1068"/>
      <c r="D46" s="1068"/>
      <c r="E46" s="1068"/>
      <c r="F46" s="1068"/>
      <c r="G46" s="1068"/>
      <c r="H46" s="1069"/>
      <c r="I46" s="1070"/>
    </row>
    <row r="47" spans="1:9" ht="12.75" hidden="1">
      <c r="A47" s="1067"/>
      <c r="B47" s="1068"/>
      <c r="C47" s="1068"/>
      <c r="D47" s="1068"/>
      <c r="E47" s="1068"/>
      <c r="F47" s="1068"/>
      <c r="G47" s="1068"/>
      <c r="H47" s="1069"/>
      <c r="I47" s="1070"/>
    </row>
    <row r="48" spans="1:9" ht="12.75">
      <c r="A48" s="1072"/>
      <c r="B48" s="1074"/>
      <c r="C48" s="1074"/>
      <c r="D48" s="1074"/>
      <c r="E48" s="1074"/>
      <c r="F48" s="1074"/>
      <c r="G48" s="1074"/>
      <c r="H48" s="1075"/>
      <c r="I48" s="1076"/>
    </row>
    <row r="49" spans="1:9" ht="12.75">
      <c r="A49" s="1077"/>
      <c r="B49" s="1078"/>
      <c r="C49" s="1078"/>
      <c r="D49" s="1078"/>
      <c r="E49" s="1078"/>
      <c r="F49" s="1078"/>
      <c r="G49" s="1078"/>
      <c r="H49" s="1079"/>
      <c r="I49" s="1080"/>
    </row>
    <row r="50" spans="1:9" ht="14.25">
      <c r="A50" s="1063" t="s">
        <v>644</v>
      </c>
      <c r="B50" s="1064" t="s">
        <v>709</v>
      </c>
      <c r="C50" s="1064"/>
      <c r="D50" s="1064"/>
      <c r="E50" s="1064"/>
      <c r="F50" s="1064"/>
      <c r="G50" s="1064"/>
      <c r="H50" s="1065">
        <f>H10+H15-H28</f>
        <v>14.870000000000005</v>
      </c>
      <c r="I50" s="1066">
        <f>I10+I15-I28</f>
        <v>192164.64</v>
      </c>
    </row>
    <row r="51" spans="1:9" ht="12.75">
      <c r="A51" s="1067"/>
      <c r="B51" s="1068"/>
      <c r="C51" s="1068"/>
      <c r="D51" s="1081" t="s">
        <v>710</v>
      </c>
      <c r="E51" s="1068"/>
      <c r="F51" s="1068"/>
      <c r="G51" s="1068"/>
      <c r="H51" s="1069"/>
      <c r="I51" s="1070"/>
    </row>
    <row r="52" spans="1:9" ht="12.75" hidden="1">
      <c r="A52" s="1067"/>
      <c r="B52" s="1068"/>
      <c r="C52" s="1068"/>
      <c r="D52" s="1068"/>
      <c r="E52" s="1068"/>
      <c r="F52" s="1068"/>
      <c r="G52" s="1068"/>
      <c r="H52" s="1069"/>
      <c r="I52" s="1070"/>
    </row>
    <row r="53" spans="1:9" ht="12.75" hidden="1">
      <c r="A53" s="1067"/>
      <c r="B53" s="1068"/>
      <c r="C53" s="1068"/>
      <c r="D53" s="1068"/>
      <c r="E53" s="1068"/>
      <c r="F53" s="1068"/>
      <c r="G53" s="1068"/>
      <c r="H53" s="1069"/>
      <c r="I53" s="1070"/>
    </row>
    <row r="54" spans="1:9" ht="12.75" hidden="1">
      <c r="A54" s="1067"/>
      <c r="B54" s="1068"/>
      <c r="C54" s="1068"/>
      <c r="D54" s="1068"/>
      <c r="E54" s="1068"/>
      <c r="F54" s="1068"/>
      <c r="G54" s="1068"/>
      <c r="H54" s="1069"/>
      <c r="I54" s="1070"/>
    </row>
    <row r="55" spans="1:9" ht="13.5" thickBot="1">
      <c r="A55" s="1083"/>
      <c r="B55" s="1084"/>
      <c r="C55" s="1084"/>
      <c r="D55" s="1084"/>
      <c r="E55" s="1084"/>
      <c r="F55" s="1084"/>
      <c r="G55" s="1084"/>
      <c r="H55" s="1085"/>
      <c r="I55" s="1086"/>
    </row>
    <row r="56" ht="12.75">
      <c r="I56" s="1087"/>
    </row>
    <row r="60" ht="12.75">
      <c r="A60" s="1056" t="s">
        <v>711</v>
      </c>
    </row>
    <row r="62" spans="1:7" ht="12.75">
      <c r="A62" s="1056" t="s">
        <v>760</v>
      </c>
      <c r="F62" s="1056" t="s">
        <v>26</v>
      </c>
      <c r="G62" s="1088" t="s">
        <v>418</v>
      </c>
    </row>
    <row r="63" spans="1:7" ht="12.75">
      <c r="A63" s="1056" t="s">
        <v>713</v>
      </c>
      <c r="G63" s="1088" t="s">
        <v>654</v>
      </c>
    </row>
  </sheetData>
  <sheetProtection/>
  <mergeCells count="2">
    <mergeCell ref="A5:I5"/>
    <mergeCell ref="A6:I6"/>
  </mergeCells>
  <printOptions horizontalCentered="1"/>
  <pageMargins left="0.787401575" right="0.787401575" top="0.984251969" bottom="0.984251969" header="0.4921259845" footer="0.4921259845"/>
  <pageSetup fitToHeight="1" fitToWidth="1" horizontalDpi="300" verticalDpi="3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zoomScalePageLayoutView="0" workbookViewId="0" topLeftCell="A1">
      <selection activeCell="C66" sqref="C66"/>
    </sheetView>
  </sheetViews>
  <sheetFormatPr defaultColWidth="9.140625" defaultRowHeight="12.75"/>
  <cols>
    <col min="1" max="1" width="7.7109375" style="1088" customWidth="1"/>
    <col min="2" max="6" width="11.7109375" style="1088" customWidth="1"/>
    <col min="7" max="7" width="20.7109375" style="1088" customWidth="1"/>
    <col min="8" max="9" width="16.7109375" style="1088" customWidth="1"/>
    <col min="10" max="16384" width="9.140625" style="1088" customWidth="1"/>
  </cols>
  <sheetData>
    <row r="2" spans="1:9" ht="12.75">
      <c r="A2" s="982" t="s">
        <v>210</v>
      </c>
      <c r="I2" s="1130" t="s">
        <v>754</v>
      </c>
    </row>
    <row r="3" spans="1:8" ht="12.75">
      <c r="A3" s="982" t="s">
        <v>690</v>
      </c>
      <c r="H3" s="982" t="s">
        <v>486</v>
      </c>
    </row>
    <row r="5" spans="1:9" ht="18">
      <c r="A5" s="1302" t="s">
        <v>714</v>
      </c>
      <c r="B5" s="1302"/>
      <c r="C5" s="1302"/>
      <c r="D5" s="1302"/>
      <c r="E5" s="1302"/>
      <c r="F5" s="1302"/>
      <c r="G5" s="1302"/>
      <c r="H5" s="1302"/>
      <c r="I5" s="1302"/>
    </row>
    <row r="6" spans="1:9" ht="12.75">
      <c r="A6" s="1303" t="s">
        <v>715</v>
      </c>
      <c r="B6" s="1303"/>
      <c r="C6" s="1303"/>
      <c r="D6" s="1303"/>
      <c r="E6" s="1303"/>
      <c r="F6" s="1303"/>
      <c r="G6" s="1303"/>
      <c r="H6" s="1303"/>
      <c r="I6" s="1303"/>
    </row>
    <row r="7" ht="13.5" thickBot="1"/>
    <row r="8" spans="8:9" ht="13.5" thickBot="1">
      <c r="H8" s="1089" t="s">
        <v>693</v>
      </c>
      <c r="I8" s="1090" t="s">
        <v>694</v>
      </c>
    </row>
    <row r="9" spans="1:9" ht="12.75">
      <c r="A9" s="1091"/>
      <c r="B9" s="1092"/>
      <c r="C9" s="1092"/>
      <c r="D9" s="1092"/>
      <c r="E9" s="1092"/>
      <c r="F9" s="1092"/>
      <c r="G9" s="1092"/>
      <c r="H9" s="1093"/>
      <c r="I9" s="1094"/>
    </row>
    <row r="10" spans="1:9" ht="14.25">
      <c r="A10" s="1000" t="s">
        <v>107</v>
      </c>
      <c r="B10" s="1095" t="s">
        <v>695</v>
      </c>
      <c r="C10" s="1095"/>
      <c r="D10" s="1095"/>
      <c r="E10" s="1095"/>
      <c r="F10" s="1095"/>
      <c r="G10" s="1095"/>
      <c r="H10" s="1096">
        <v>33.62</v>
      </c>
      <c r="I10" s="1097">
        <v>33621.9</v>
      </c>
    </row>
    <row r="11" spans="1:9" ht="12.75">
      <c r="A11" s="1098"/>
      <c r="B11" s="1099" t="s">
        <v>612</v>
      </c>
      <c r="C11" s="1099"/>
      <c r="D11" s="1099"/>
      <c r="E11" s="1099"/>
      <c r="F11" s="1099"/>
      <c r="G11" s="1099"/>
      <c r="H11" s="1100"/>
      <c r="I11" s="1101"/>
    </row>
    <row r="12" spans="1:9" ht="12.75">
      <c r="A12" s="1098"/>
      <c r="B12" s="1102" t="s">
        <v>716</v>
      </c>
      <c r="C12" s="1099"/>
      <c r="D12" s="1099"/>
      <c r="E12" s="1099"/>
      <c r="F12" s="1099"/>
      <c r="G12" s="1099"/>
      <c r="H12" s="1100">
        <v>34</v>
      </c>
      <c r="I12" s="1101">
        <v>33621.9</v>
      </c>
    </row>
    <row r="13" spans="1:9" ht="12.75">
      <c r="A13" s="1103"/>
      <c r="B13" s="1104" t="s">
        <v>717</v>
      </c>
      <c r="C13" s="1105"/>
      <c r="D13" s="1105"/>
      <c r="E13" s="1105"/>
      <c r="F13" s="1105"/>
      <c r="G13" s="1105"/>
      <c r="H13" s="1106"/>
      <c r="I13" s="1107"/>
    </row>
    <row r="14" spans="1:9" ht="12.75">
      <c r="A14" s="1108"/>
      <c r="B14" s="1109"/>
      <c r="C14" s="1109"/>
      <c r="D14" s="1109"/>
      <c r="E14" s="1109"/>
      <c r="F14" s="1109"/>
      <c r="G14" s="1109"/>
      <c r="H14" s="1110"/>
      <c r="I14" s="1111"/>
    </row>
    <row r="15" spans="1:9" ht="14.25">
      <c r="A15" s="1000" t="s">
        <v>610</v>
      </c>
      <c r="B15" s="1095" t="s">
        <v>611</v>
      </c>
      <c r="C15" s="1095"/>
      <c r="D15" s="1095"/>
      <c r="E15" s="1095"/>
      <c r="F15" s="1095"/>
      <c r="G15" s="1095"/>
      <c r="H15" s="1096">
        <f>SUM(H20:H24)</f>
        <v>0</v>
      </c>
      <c r="I15" s="1097">
        <f>SUM(I20:I24)</f>
        <v>44852</v>
      </c>
    </row>
    <row r="16" spans="1:9" ht="12.75">
      <c r="A16" s="1098"/>
      <c r="B16" s="1099"/>
      <c r="C16" s="1099"/>
      <c r="D16" s="1099"/>
      <c r="E16" s="1099"/>
      <c r="F16" s="1099"/>
      <c r="G16" s="1099"/>
      <c r="H16" s="1100"/>
      <c r="I16" s="1101"/>
    </row>
    <row r="17" spans="1:9" ht="12.75" hidden="1">
      <c r="A17" s="1098"/>
      <c r="B17" s="1099"/>
      <c r="C17" s="1099"/>
      <c r="D17" s="1099"/>
      <c r="E17" s="1099"/>
      <c r="F17" s="1099"/>
      <c r="G17" s="1099"/>
      <c r="H17" s="1100"/>
      <c r="I17" s="1101"/>
    </row>
    <row r="18" spans="1:9" ht="12.75">
      <c r="A18" s="1098"/>
      <c r="B18" s="1099" t="s">
        <v>612</v>
      </c>
      <c r="C18" s="1099"/>
      <c r="D18" s="1099"/>
      <c r="E18" s="1099"/>
      <c r="F18" s="1099"/>
      <c r="G18" s="1099"/>
      <c r="H18" s="1100"/>
      <c r="I18" s="1101"/>
    </row>
    <row r="19" spans="1:9" ht="12.75" hidden="1">
      <c r="A19" s="1098"/>
      <c r="B19" s="1099"/>
      <c r="C19" s="1099"/>
      <c r="D19" s="1099"/>
      <c r="E19" s="1099"/>
      <c r="F19" s="1099"/>
      <c r="G19" s="1099"/>
      <c r="H19" s="1100"/>
      <c r="I19" s="1101"/>
    </row>
    <row r="20" spans="1:9" ht="12.75">
      <c r="A20" s="1098"/>
      <c r="B20" s="1099" t="s">
        <v>718</v>
      </c>
      <c r="C20" s="1099"/>
      <c r="D20" s="1099"/>
      <c r="E20" s="1099"/>
      <c r="F20" s="1099"/>
      <c r="G20" s="1099"/>
      <c r="H20" s="1100"/>
      <c r="I20" s="1101">
        <v>44852</v>
      </c>
    </row>
    <row r="21" spans="1:9" ht="12.75" hidden="1">
      <c r="A21" s="1098"/>
      <c r="B21" s="1099"/>
      <c r="C21" s="1099"/>
      <c r="D21" s="1099"/>
      <c r="E21" s="1099"/>
      <c r="F21" s="1099"/>
      <c r="G21" s="1099"/>
      <c r="H21" s="1100"/>
      <c r="I21" s="1101"/>
    </row>
    <row r="22" spans="1:9" ht="12.75">
      <c r="A22" s="1098"/>
      <c r="B22" s="1099" t="s">
        <v>719</v>
      </c>
      <c r="C22" s="1099"/>
      <c r="D22" s="1099"/>
      <c r="E22" s="1099"/>
      <c r="F22" s="1099"/>
      <c r="G22" s="1099"/>
      <c r="H22" s="1100"/>
      <c r="I22" s="1101"/>
    </row>
    <row r="23" spans="1:9" ht="12.75">
      <c r="A23" s="1098"/>
      <c r="B23" s="1099" t="s">
        <v>720</v>
      </c>
      <c r="C23" s="1099"/>
      <c r="D23" s="1099"/>
      <c r="E23" s="1099"/>
      <c r="F23" s="1099"/>
      <c r="G23" s="1099"/>
      <c r="H23" s="1100"/>
      <c r="I23" s="1101"/>
    </row>
    <row r="24" spans="1:9" ht="12.75">
      <c r="A24" s="1098"/>
      <c r="B24" s="1099" t="s">
        <v>698</v>
      </c>
      <c r="C24" s="1099"/>
      <c r="D24" s="1099"/>
      <c r="E24" s="1099"/>
      <c r="F24" s="1099"/>
      <c r="G24" s="1099"/>
      <c r="H24" s="1100"/>
      <c r="I24" s="1101"/>
    </row>
    <row r="25" spans="1:9" ht="12.75">
      <c r="A25" s="1098"/>
      <c r="B25" s="1112" t="s">
        <v>699</v>
      </c>
      <c r="C25" s="1099"/>
      <c r="D25" s="1099"/>
      <c r="E25" s="1099"/>
      <c r="F25" s="1099"/>
      <c r="G25" s="1099"/>
      <c r="H25" s="1100"/>
      <c r="I25" s="1101"/>
    </row>
    <row r="26" spans="1:9" ht="12.75">
      <c r="A26" s="1103"/>
      <c r="B26" s="1113" t="s">
        <v>700</v>
      </c>
      <c r="C26" s="1105"/>
      <c r="D26" s="1105"/>
      <c r="E26" s="1105"/>
      <c r="F26" s="1105"/>
      <c r="G26" s="1105"/>
      <c r="H26" s="1106"/>
      <c r="I26" s="1107"/>
    </row>
    <row r="27" spans="1:9" ht="12.75">
      <c r="A27" s="1108"/>
      <c r="B27" s="1109"/>
      <c r="C27" s="1109"/>
      <c r="D27" s="1109"/>
      <c r="E27" s="1109"/>
      <c r="F27" s="1109"/>
      <c r="G27" s="1109"/>
      <c r="H27" s="1110"/>
      <c r="I27" s="1111"/>
    </row>
    <row r="28" spans="1:9" ht="14.25">
      <c r="A28" s="1000" t="s">
        <v>623</v>
      </c>
      <c r="B28" s="1095" t="s">
        <v>624</v>
      </c>
      <c r="C28" s="1095"/>
      <c r="D28" s="1095"/>
      <c r="E28" s="1095"/>
      <c r="F28" s="1095"/>
      <c r="G28" s="1095"/>
      <c r="H28" s="1096">
        <f>SUM(H33:H39,H41)</f>
        <v>0</v>
      </c>
      <c r="I28" s="1097">
        <f>SUM(I33:I39,I41)</f>
        <v>44852</v>
      </c>
    </row>
    <row r="29" spans="1:9" ht="12.75" hidden="1">
      <c r="A29" s="1098"/>
      <c r="B29" s="1099"/>
      <c r="C29" s="1099"/>
      <c r="D29" s="1099"/>
      <c r="E29" s="1099"/>
      <c r="F29" s="1099"/>
      <c r="G29" s="1099"/>
      <c r="H29" s="1100"/>
      <c r="I29" s="1101"/>
    </row>
    <row r="30" spans="1:9" ht="12.75" hidden="1">
      <c r="A30" s="1098"/>
      <c r="B30" s="1099"/>
      <c r="C30" s="1099"/>
      <c r="D30" s="1099"/>
      <c r="E30" s="1099"/>
      <c r="F30" s="1099"/>
      <c r="G30" s="1099"/>
      <c r="H30" s="1100"/>
      <c r="I30" s="1101"/>
    </row>
    <row r="31" spans="1:9" ht="12.75">
      <c r="A31" s="1098"/>
      <c r="B31" s="1099"/>
      <c r="C31" s="1099"/>
      <c r="D31" s="1099"/>
      <c r="E31" s="1099"/>
      <c r="F31" s="1099"/>
      <c r="G31" s="1099"/>
      <c r="H31" s="1100"/>
      <c r="I31" s="1101"/>
    </row>
    <row r="32" spans="1:9" ht="12.75">
      <c r="A32" s="1098"/>
      <c r="B32" s="1099" t="s">
        <v>612</v>
      </c>
      <c r="C32" s="1099"/>
      <c r="D32" s="1099"/>
      <c r="E32" s="1099"/>
      <c r="F32" s="1099"/>
      <c r="G32" s="1099"/>
      <c r="H32" s="1100"/>
      <c r="I32" s="1101"/>
    </row>
    <row r="33" spans="1:9" ht="12.75">
      <c r="A33" s="1098"/>
      <c r="B33" s="1099" t="s">
        <v>701</v>
      </c>
      <c r="C33" s="1099"/>
      <c r="D33" s="1099"/>
      <c r="E33" s="1099"/>
      <c r="F33" s="1099"/>
      <c r="G33" s="1099"/>
      <c r="H33" s="1100"/>
      <c r="I33" s="1101"/>
    </row>
    <row r="34" spans="1:9" ht="12.75">
      <c r="A34" s="1098"/>
      <c r="B34" s="1099" t="s">
        <v>721</v>
      </c>
      <c r="C34" s="1099"/>
      <c r="D34" s="1099"/>
      <c r="E34" s="1099"/>
      <c r="F34" s="1099"/>
      <c r="G34" s="1099"/>
      <c r="H34" s="1100"/>
      <c r="I34" s="1101">
        <v>44852</v>
      </c>
    </row>
    <row r="35" spans="1:9" ht="12.75">
      <c r="A35" s="1098"/>
      <c r="B35" s="1099" t="s">
        <v>702</v>
      </c>
      <c r="C35" s="1099"/>
      <c r="D35" s="1099"/>
      <c r="E35" s="1099"/>
      <c r="F35" s="1099"/>
      <c r="G35" s="1099"/>
      <c r="H35" s="1100"/>
      <c r="I35" s="1101"/>
    </row>
    <row r="36" spans="1:9" ht="12.75">
      <c r="A36" s="1098"/>
      <c r="B36" s="1099" t="s">
        <v>703</v>
      </c>
      <c r="C36" s="1099"/>
      <c r="D36" s="1099"/>
      <c r="E36" s="1099"/>
      <c r="F36" s="1099"/>
      <c r="G36" s="1099"/>
      <c r="H36" s="1100"/>
      <c r="I36" s="1101"/>
    </row>
    <row r="37" spans="1:9" ht="12.75">
      <c r="A37" s="1098"/>
      <c r="B37" s="1099" t="s">
        <v>704</v>
      </c>
      <c r="C37" s="1099"/>
      <c r="D37" s="1099"/>
      <c r="E37" s="1099"/>
      <c r="F37" s="1099"/>
      <c r="G37" s="1099"/>
      <c r="H37" s="1100"/>
      <c r="I37" s="1101"/>
    </row>
    <row r="38" spans="1:9" ht="12.75">
      <c r="A38" s="1098"/>
      <c r="B38" s="1099" t="s">
        <v>705</v>
      </c>
      <c r="C38" s="1099"/>
      <c r="D38" s="1099"/>
      <c r="E38" s="1099"/>
      <c r="F38" s="1099"/>
      <c r="G38" s="1099"/>
      <c r="H38" s="1100"/>
      <c r="I38" s="1101"/>
    </row>
    <row r="39" spans="1:9" ht="12.75">
      <c r="A39" s="1098"/>
      <c r="B39" s="1099" t="s">
        <v>722</v>
      </c>
      <c r="C39" s="1099"/>
      <c r="D39" s="1099"/>
      <c r="E39" s="1099"/>
      <c r="F39" s="1099"/>
      <c r="G39" s="1099"/>
      <c r="H39" s="1100"/>
      <c r="I39" s="1101"/>
    </row>
    <row r="40" spans="1:9" ht="12.75" hidden="1">
      <c r="A40" s="1098"/>
      <c r="B40" s="1099"/>
      <c r="C40" s="1099"/>
      <c r="D40" s="1099"/>
      <c r="E40" s="1099"/>
      <c r="F40" s="1099"/>
      <c r="G40" s="1099"/>
      <c r="H40" s="1100"/>
      <c r="I40" s="1101"/>
    </row>
    <row r="41" spans="1:9" ht="12.75">
      <c r="A41" s="1098"/>
      <c r="B41" s="1099" t="s">
        <v>706</v>
      </c>
      <c r="C41" s="1099"/>
      <c r="D41" s="1099"/>
      <c r="E41" s="1099"/>
      <c r="F41" s="1099"/>
      <c r="G41" s="1099"/>
      <c r="H41" s="1100"/>
      <c r="I41" s="1101"/>
    </row>
    <row r="42" spans="1:9" ht="12.75">
      <c r="A42" s="1098"/>
      <c r="B42" s="1112" t="s">
        <v>707</v>
      </c>
      <c r="C42" s="1099"/>
      <c r="D42" s="1099"/>
      <c r="E42" s="1099"/>
      <c r="F42" s="1099"/>
      <c r="G42" s="1099"/>
      <c r="H42" s="1100"/>
      <c r="I42" s="1101"/>
    </row>
    <row r="43" spans="1:9" ht="12.75">
      <c r="A43" s="1098"/>
      <c r="B43" s="1112" t="s">
        <v>708</v>
      </c>
      <c r="C43" s="1099"/>
      <c r="D43" s="1099"/>
      <c r="E43" s="1099"/>
      <c r="F43" s="1099"/>
      <c r="G43" s="1099"/>
      <c r="H43" s="1100"/>
      <c r="I43" s="1101"/>
    </row>
    <row r="44" spans="1:9" ht="12.75" hidden="1">
      <c r="A44" s="1098"/>
      <c r="B44" s="1099"/>
      <c r="C44" s="1099"/>
      <c r="D44" s="1099"/>
      <c r="E44" s="1099"/>
      <c r="F44" s="1099"/>
      <c r="G44" s="1099"/>
      <c r="H44" s="1100"/>
      <c r="I44" s="1101"/>
    </row>
    <row r="45" spans="1:9" ht="12.75" hidden="1">
      <c r="A45" s="1098"/>
      <c r="B45" s="1099"/>
      <c r="C45" s="1099"/>
      <c r="D45" s="1099"/>
      <c r="E45" s="1099"/>
      <c r="F45" s="1099"/>
      <c r="G45" s="1099"/>
      <c r="H45" s="1100"/>
      <c r="I45" s="1101"/>
    </row>
    <row r="46" spans="1:9" ht="12.75" hidden="1">
      <c r="A46" s="1098"/>
      <c r="B46" s="1099"/>
      <c r="C46" s="1099"/>
      <c r="D46" s="1099"/>
      <c r="E46" s="1099"/>
      <c r="F46" s="1099"/>
      <c r="G46" s="1099"/>
      <c r="H46" s="1100"/>
      <c r="I46" s="1101"/>
    </row>
    <row r="47" spans="1:9" ht="12.75" hidden="1">
      <c r="A47" s="1098"/>
      <c r="B47" s="1099"/>
      <c r="C47" s="1099"/>
      <c r="D47" s="1099"/>
      <c r="E47" s="1099"/>
      <c r="F47" s="1099"/>
      <c r="G47" s="1099"/>
      <c r="H47" s="1100"/>
      <c r="I47" s="1101"/>
    </row>
    <row r="48" spans="1:9" ht="12.75">
      <c r="A48" s="1103"/>
      <c r="B48" s="1105"/>
      <c r="C48" s="1105"/>
      <c r="D48" s="1105"/>
      <c r="E48" s="1105"/>
      <c r="F48" s="1105"/>
      <c r="G48" s="1105"/>
      <c r="H48" s="1106"/>
      <c r="I48" s="1107"/>
    </row>
    <row r="49" spans="1:9" ht="12.75">
      <c r="A49" s="1108"/>
      <c r="B49" s="1109"/>
      <c r="C49" s="1109"/>
      <c r="D49" s="1109"/>
      <c r="E49" s="1109"/>
      <c r="F49" s="1109"/>
      <c r="G49" s="1109"/>
      <c r="H49" s="1110"/>
      <c r="I49" s="1111"/>
    </row>
    <row r="50" spans="1:9" ht="14.25">
      <c r="A50" s="1000" t="s">
        <v>644</v>
      </c>
      <c r="B50" s="1095" t="s">
        <v>709</v>
      </c>
      <c r="C50" s="1095"/>
      <c r="D50" s="1095"/>
      <c r="E50" s="1095"/>
      <c r="F50" s="1095"/>
      <c r="G50" s="1095"/>
      <c r="H50" s="1096">
        <f>H10+H15-H28</f>
        <v>33.62</v>
      </c>
      <c r="I50" s="1097">
        <f>I10+I15-I28</f>
        <v>33621.899999999994</v>
      </c>
    </row>
    <row r="51" spans="1:9" ht="12.75">
      <c r="A51" s="1098"/>
      <c r="B51" s="1099"/>
      <c r="C51" s="1099"/>
      <c r="D51" s="1112" t="s">
        <v>710</v>
      </c>
      <c r="E51" s="1099"/>
      <c r="F51" s="1099"/>
      <c r="G51" s="1099"/>
      <c r="H51" s="1100"/>
      <c r="I51" s="1101"/>
    </row>
    <row r="52" spans="1:9" ht="12.75">
      <c r="A52" s="1098"/>
      <c r="B52" s="1099" t="s">
        <v>625</v>
      </c>
      <c r="C52" s="1099"/>
      <c r="D52" s="1099"/>
      <c r="E52" s="1099"/>
      <c r="F52" s="1099"/>
      <c r="G52" s="1099"/>
      <c r="H52" s="1100"/>
      <c r="I52" s="1101"/>
    </row>
    <row r="53" spans="1:9" ht="12.75">
      <c r="A53" s="1098"/>
      <c r="B53" s="1099" t="s">
        <v>716</v>
      </c>
      <c r="C53" s="1099"/>
      <c r="D53" s="1099"/>
      <c r="E53" s="1099"/>
      <c r="F53" s="1099"/>
      <c r="G53" s="1099"/>
      <c r="H53" s="1100">
        <f>IF(TRUNC(H50)=0,0,H12+H20+H22-H33-H34-H35-H36-H37-H38-H41)</f>
        <v>34</v>
      </c>
      <c r="I53" s="1101">
        <f>IF(TRUNC(I50)=0,0,I12+I20+I22-I33-I34-I35-I36-I37-I38-I41)</f>
        <v>33621.899999999994</v>
      </c>
    </row>
    <row r="54" spans="1:9" ht="12.75">
      <c r="A54" s="1098"/>
      <c r="B54" s="1099" t="s">
        <v>723</v>
      </c>
      <c r="C54" s="1099"/>
      <c r="D54" s="1099"/>
      <c r="E54" s="1099"/>
      <c r="F54" s="1099"/>
      <c r="G54" s="1099"/>
      <c r="H54" s="1100">
        <f>IF(TRUNC(H50)=0,0,H13+H23-H39)</f>
        <v>0</v>
      </c>
      <c r="I54" s="1101">
        <f>IF(TRUNC(I50)=0,0,I13+I23-I39)</f>
        <v>0</v>
      </c>
    </row>
    <row r="55" spans="1:9" ht="13.5" thickBot="1">
      <c r="A55" s="1114"/>
      <c r="B55" s="1115"/>
      <c r="C55" s="1115"/>
      <c r="D55" s="1115"/>
      <c r="E55" s="1115"/>
      <c r="F55" s="1115"/>
      <c r="G55" s="1115"/>
      <c r="H55" s="1116"/>
      <c r="I55" s="1117"/>
    </row>
    <row r="56" ht="12.75">
      <c r="I56" s="1118"/>
    </row>
    <row r="60" ht="12.75">
      <c r="A60" s="1088" t="s">
        <v>711</v>
      </c>
    </row>
    <row r="62" spans="1:7" ht="12.75">
      <c r="A62" s="1088" t="s">
        <v>712</v>
      </c>
      <c r="F62" s="1088" t="s">
        <v>26</v>
      </c>
      <c r="G62" s="1088" t="s">
        <v>418</v>
      </c>
    </row>
    <row r="63" spans="1:7" ht="12.75">
      <c r="A63" s="1130" t="s">
        <v>761</v>
      </c>
      <c r="G63" s="1088" t="s">
        <v>654</v>
      </c>
    </row>
  </sheetData>
  <sheetProtection/>
  <mergeCells count="2">
    <mergeCell ref="A5:I5"/>
    <mergeCell ref="A6:I6"/>
  </mergeCells>
  <printOptions horizontalCentered="1"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7.7109375" style="1088" customWidth="1"/>
    <col min="2" max="6" width="11.7109375" style="1088" customWidth="1"/>
    <col min="7" max="7" width="15.7109375" style="1088" customWidth="1"/>
    <col min="8" max="9" width="16.7109375" style="1088" customWidth="1"/>
    <col min="10" max="16384" width="9.140625" style="1088" customWidth="1"/>
  </cols>
  <sheetData>
    <row r="2" spans="1:9" ht="12.75">
      <c r="A2" s="982" t="s">
        <v>210</v>
      </c>
      <c r="I2" s="1130" t="s">
        <v>762</v>
      </c>
    </row>
    <row r="3" spans="1:8" ht="12.75">
      <c r="A3" s="982" t="s">
        <v>690</v>
      </c>
      <c r="H3" s="982" t="s">
        <v>486</v>
      </c>
    </row>
    <row r="5" spans="1:9" ht="18">
      <c r="A5" s="1298" t="s">
        <v>725</v>
      </c>
      <c r="B5" s="1298"/>
      <c r="C5" s="1298"/>
      <c r="D5" s="1298"/>
      <c r="E5" s="1298"/>
      <c r="F5" s="1298"/>
      <c r="G5" s="1298"/>
      <c r="H5" s="1298"/>
      <c r="I5" s="1298"/>
    </row>
    <row r="6" spans="1:9" ht="18">
      <c r="A6" s="1119"/>
      <c r="B6" s="1119"/>
      <c r="C6" s="1119"/>
      <c r="D6" s="1119"/>
      <c r="E6" s="1119"/>
      <c r="F6" s="1119"/>
      <c r="G6" s="1119"/>
      <c r="H6" s="1119"/>
      <c r="I6" s="1119"/>
    </row>
    <row r="7" ht="13.5" thickBot="1"/>
    <row r="8" spans="8:9" ht="13.5" thickBot="1">
      <c r="H8" s="1120" t="s">
        <v>693</v>
      </c>
      <c r="I8" s="1121" t="s">
        <v>694</v>
      </c>
    </row>
    <row r="9" spans="1:9" ht="12.75">
      <c r="A9" s="1091"/>
      <c r="B9" s="1092"/>
      <c r="C9" s="1092"/>
      <c r="D9" s="1092"/>
      <c r="E9" s="1092"/>
      <c r="F9" s="1092"/>
      <c r="G9" s="1092"/>
      <c r="H9" s="1093"/>
      <c r="I9" s="1094"/>
    </row>
    <row r="10" spans="1:9" ht="14.25">
      <c r="A10" s="1000" t="s">
        <v>107</v>
      </c>
      <c r="B10" s="1095" t="s">
        <v>726</v>
      </c>
      <c r="C10" s="1095"/>
      <c r="D10" s="1095"/>
      <c r="E10" s="1095"/>
      <c r="F10" s="1095"/>
      <c r="G10" s="1095"/>
      <c r="H10" s="1096">
        <v>108.22</v>
      </c>
      <c r="I10" s="1097">
        <v>108220.04</v>
      </c>
    </row>
    <row r="11" spans="1:9" ht="12.75" hidden="1">
      <c r="A11" s="1098"/>
      <c r="B11" s="1099"/>
      <c r="C11" s="1099"/>
      <c r="D11" s="1099"/>
      <c r="E11" s="1099"/>
      <c r="F11" s="1099"/>
      <c r="G11" s="1099"/>
      <c r="H11" s="1100"/>
      <c r="I11" s="1101"/>
    </row>
    <row r="12" spans="1:9" ht="12.75">
      <c r="A12" s="1103"/>
      <c r="B12" s="1105"/>
      <c r="C12" s="1105"/>
      <c r="D12" s="1105"/>
      <c r="E12" s="1105"/>
      <c r="F12" s="1105"/>
      <c r="G12" s="1105"/>
      <c r="H12" s="1106"/>
      <c r="I12" s="1107"/>
    </row>
    <row r="13" spans="1:9" ht="12.75">
      <c r="A13" s="1108"/>
      <c r="B13" s="1109"/>
      <c r="C13" s="1109"/>
      <c r="D13" s="1109"/>
      <c r="E13" s="1109"/>
      <c r="F13" s="1109"/>
      <c r="G13" s="1109"/>
      <c r="H13" s="1110"/>
      <c r="I13" s="1111"/>
    </row>
    <row r="14" spans="1:9" ht="14.25">
      <c r="A14" s="1000" t="s">
        <v>610</v>
      </c>
      <c r="B14" s="1095" t="s">
        <v>611</v>
      </c>
      <c r="C14" s="1095"/>
      <c r="D14" s="1095"/>
      <c r="E14" s="1095"/>
      <c r="F14" s="1095"/>
      <c r="G14" s="1095"/>
      <c r="H14" s="1096">
        <f>SUM(H17:H19)</f>
        <v>317</v>
      </c>
      <c r="I14" s="1097">
        <f>SUM(I17:I20)</f>
        <v>308203</v>
      </c>
    </row>
    <row r="15" spans="1:9" ht="12.75">
      <c r="A15" s="1098"/>
      <c r="B15" s="1099"/>
      <c r="C15" s="1099"/>
      <c r="D15" s="1099"/>
      <c r="E15" s="1099"/>
      <c r="F15" s="1099"/>
      <c r="G15" s="1099"/>
      <c r="H15" s="1100"/>
      <c r="I15" s="1101"/>
    </row>
    <row r="16" spans="1:9" ht="12.75">
      <c r="A16" s="1098"/>
      <c r="B16" s="1099" t="s">
        <v>612</v>
      </c>
      <c r="C16" s="1099"/>
      <c r="D16" s="1099"/>
      <c r="E16" s="1099"/>
      <c r="F16" s="1099"/>
      <c r="G16" s="1099"/>
      <c r="H16" s="1100"/>
      <c r="I16" s="1101"/>
    </row>
    <row r="17" spans="1:9" ht="12.75">
      <c r="A17" s="1098"/>
      <c r="B17" s="1099" t="s">
        <v>727</v>
      </c>
      <c r="D17" s="1099"/>
      <c r="E17" s="1099"/>
      <c r="F17" s="1099"/>
      <c r="G17" s="1099"/>
      <c r="H17" s="1100">
        <v>317</v>
      </c>
      <c r="I17" s="1101">
        <v>308203</v>
      </c>
    </row>
    <row r="18" spans="1:9" ht="12.75" hidden="1">
      <c r="A18" s="1098"/>
      <c r="B18" s="1099"/>
      <c r="D18" s="1099"/>
      <c r="E18" s="1099"/>
      <c r="F18" s="1099"/>
      <c r="G18" s="1099"/>
      <c r="H18" s="1100"/>
      <c r="I18" s="1101"/>
    </row>
    <row r="19" spans="1:9" ht="12.75">
      <c r="A19" s="1098"/>
      <c r="B19" s="1099" t="s">
        <v>643</v>
      </c>
      <c r="D19" s="1099"/>
      <c r="E19" s="1099"/>
      <c r="F19" s="1099"/>
      <c r="G19" s="1099"/>
      <c r="H19" s="1100"/>
      <c r="I19" s="1101"/>
    </row>
    <row r="20" spans="1:9" ht="12.75" hidden="1">
      <c r="A20" s="1098"/>
      <c r="B20" s="1099"/>
      <c r="C20" s="1099"/>
      <c r="D20" s="1099"/>
      <c r="E20" s="1099"/>
      <c r="F20" s="1099"/>
      <c r="G20" s="1099"/>
      <c r="H20" s="1100"/>
      <c r="I20" s="1101"/>
    </row>
    <row r="21" spans="1:9" ht="12.75">
      <c r="A21" s="1098"/>
      <c r="B21" s="1122" t="s">
        <v>728</v>
      </c>
      <c r="C21" s="1122"/>
      <c r="D21" s="1122"/>
      <c r="E21" s="1122"/>
      <c r="F21" s="1122"/>
      <c r="G21" s="1122"/>
      <c r="H21" s="1123"/>
      <c r="I21" s="1124"/>
    </row>
    <row r="22" spans="1:9" ht="12.75">
      <c r="A22" s="1098"/>
      <c r="B22" s="1125" t="s">
        <v>729</v>
      </c>
      <c r="C22" s="1099"/>
      <c r="D22" s="1099"/>
      <c r="E22" s="1099"/>
      <c r="F22" s="1099"/>
      <c r="G22" s="1099"/>
      <c r="H22" s="1100"/>
      <c r="I22" s="1101"/>
    </row>
    <row r="23" spans="1:9" ht="12.75">
      <c r="A23" s="1098"/>
      <c r="B23" s="1125" t="s">
        <v>730</v>
      </c>
      <c r="C23" s="1099"/>
      <c r="D23" s="1099"/>
      <c r="E23" s="1099"/>
      <c r="F23" s="1099"/>
      <c r="G23" s="1099"/>
      <c r="H23" s="1100"/>
      <c r="I23" s="1101"/>
    </row>
    <row r="24" spans="1:9" ht="12.75" hidden="1">
      <c r="A24" s="1098"/>
      <c r="B24" s="1099"/>
      <c r="C24" s="1099"/>
      <c r="D24" s="1099"/>
      <c r="E24" s="1099"/>
      <c r="F24" s="1099"/>
      <c r="G24" s="1099"/>
      <c r="H24" s="1100"/>
      <c r="I24" s="1101"/>
    </row>
    <row r="25" spans="1:9" ht="12.75">
      <c r="A25" s="1103"/>
      <c r="B25" s="1126" t="s">
        <v>731</v>
      </c>
      <c r="C25" s="1105"/>
      <c r="D25" s="1105"/>
      <c r="E25" s="1105"/>
      <c r="F25" s="1105"/>
      <c r="G25" s="1105"/>
      <c r="H25" s="1106"/>
      <c r="I25" s="1107"/>
    </row>
    <row r="26" spans="1:9" ht="12.75">
      <c r="A26" s="1108"/>
      <c r="B26" s="1109"/>
      <c r="C26" s="1109"/>
      <c r="D26" s="1109"/>
      <c r="E26" s="1109"/>
      <c r="F26" s="1109"/>
      <c r="G26" s="1109"/>
      <c r="H26" s="1110"/>
      <c r="I26" s="1111"/>
    </row>
    <row r="27" spans="1:9" ht="14.25">
      <c r="A27" s="1000" t="s">
        <v>623</v>
      </c>
      <c r="B27" s="1095" t="s">
        <v>624</v>
      </c>
      <c r="C27" s="1095"/>
      <c r="D27" s="1095"/>
      <c r="E27" s="1095"/>
      <c r="F27" s="1095"/>
      <c r="G27" s="1095"/>
      <c r="H27" s="1096">
        <f>SUM(H32:H44)</f>
        <v>416</v>
      </c>
      <c r="I27" s="1097">
        <f>SUM(I32:I44)</f>
        <v>344858</v>
      </c>
    </row>
    <row r="28" spans="1:9" ht="12.75">
      <c r="A28" s="1098"/>
      <c r="B28" s="1099"/>
      <c r="C28" s="1099"/>
      <c r="D28" s="1099"/>
      <c r="E28" s="1099"/>
      <c r="F28" s="1099"/>
      <c r="G28" s="1099"/>
      <c r="H28" s="1100"/>
      <c r="I28" s="1101"/>
    </row>
    <row r="29" spans="1:9" ht="12.75" hidden="1">
      <c r="A29" s="1098"/>
      <c r="B29" s="1099"/>
      <c r="C29" s="1099"/>
      <c r="D29" s="1099"/>
      <c r="E29" s="1099"/>
      <c r="F29" s="1099"/>
      <c r="G29" s="1099"/>
      <c r="H29" s="1100"/>
      <c r="I29" s="1101"/>
    </row>
    <row r="30" spans="1:9" ht="12.75">
      <c r="A30" s="1098"/>
      <c r="B30" s="1099" t="s">
        <v>612</v>
      </c>
      <c r="C30" s="1099"/>
      <c r="D30" s="1099"/>
      <c r="E30" s="1099"/>
      <c r="F30" s="1099"/>
      <c r="G30" s="1099"/>
      <c r="H30" s="1100"/>
      <c r="I30" s="1101"/>
    </row>
    <row r="31" spans="1:9" ht="12.75">
      <c r="A31" s="1098"/>
      <c r="B31" s="1099"/>
      <c r="C31" s="1099"/>
      <c r="D31" s="1099"/>
      <c r="E31" s="1099"/>
      <c r="F31" s="1099"/>
      <c r="G31" s="1099"/>
      <c r="H31" s="1100"/>
      <c r="I31" s="1101"/>
    </row>
    <row r="32" spans="1:9" ht="12.75">
      <c r="A32" s="1098"/>
      <c r="B32" s="1099" t="s">
        <v>732</v>
      </c>
      <c r="C32" s="1099"/>
      <c r="D32" s="1099"/>
      <c r="E32" s="1099"/>
      <c r="F32" s="1099"/>
      <c r="G32" s="1099"/>
      <c r="H32" s="1100">
        <v>416</v>
      </c>
      <c r="I32" s="1101">
        <v>344858</v>
      </c>
    </row>
    <row r="33" spans="1:9" ht="12.75">
      <c r="A33" s="1098"/>
      <c r="B33" s="1099"/>
      <c r="C33" s="1099"/>
      <c r="D33" s="1099"/>
      <c r="E33" s="1099"/>
      <c r="F33" s="1099"/>
      <c r="G33" s="1099"/>
      <c r="H33" s="1100"/>
      <c r="I33" s="1101"/>
    </row>
    <row r="34" spans="1:9" ht="12.75">
      <c r="A34" s="1098"/>
      <c r="B34" s="1099" t="s">
        <v>733</v>
      </c>
      <c r="C34" s="1099"/>
      <c r="D34" s="1099"/>
      <c r="E34" s="1099"/>
      <c r="F34" s="1099"/>
      <c r="G34" s="1099"/>
      <c r="H34" s="1100"/>
      <c r="I34" s="1101"/>
    </row>
    <row r="35" spans="1:9" ht="12.75">
      <c r="A35" s="1098"/>
      <c r="B35" s="1099"/>
      <c r="C35" s="1099"/>
      <c r="D35" s="1099"/>
      <c r="E35" s="1099"/>
      <c r="F35" s="1099"/>
      <c r="G35" s="1099"/>
      <c r="H35" s="1100"/>
      <c r="I35" s="1101"/>
    </row>
    <row r="36" spans="1:9" ht="12.75">
      <c r="A36" s="1098"/>
      <c r="B36" s="1099"/>
      <c r="C36" s="1099"/>
      <c r="D36" s="1099"/>
      <c r="E36" s="1099"/>
      <c r="F36" s="1099"/>
      <c r="G36" s="1099"/>
      <c r="H36" s="1100"/>
      <c r="I36" s="1101"/>
    </row>
    <row r="37" spans="1:9" ht="12.75">
      <c r="A37" s="1098"/>
      <c r="B37" s="1099"/>
      <c r="C37" s="1099"/>
      <c r="D37" s="1099"/>
      <c r="E37" s="1099"/>
      <c r="F37" s="1099"/>
      <c r="G37" s="1099"/>
      <c r="H37" s="1100"/>
      <c r="I37" s="1101"/>
    </row>
    <row r="38" spans="1:9" ht="12.75">
      <c r="A38" s="1098"/>
      <c r="B38" s="1099"/>
      <c r="C38" s="1099"/>
      <c r="D38" s="1099"/>
      <c r="E38" s="1099"/>
      <c r="F38" s="1099"/>
      <c r="G38" s="1099"/>
      <c r="H38" s="1100"/>
      <c r="I38" s="1101"/>
    </row>
    <row r="39" spans="1:9" ht="12.75">
      <c r="A39" s="1098"/>
      <c r="B39" s="1099"/>
      <c r="C39" s="1099"/>
      <c r="D39" s="1099"/>
      <c r="E39" s="1099"/>
      <c r="F39" s="1099"/>
      <c r="G39" s="1099"/>
      <c r="H39" s="1100"/>
      <c r="I39" s="1101"/>
    </row>
    <row r="40" spans="1:9" ht="12.75">
      <c r="A40" s="1098"/>
      <c r="B40" s="1099"/>
      <c r="C40" s="1099"/>
      <c r="D40" s="1099"/>
      <c r="E40" s="1099"/>
      <c r="F40" s="1099"/>
      <c r="G40" s="1099"/>
      <c r="H40" s="1100"/>
      <c r="I40" s="1101"/>
    </row>
    <row r="41" spans="1:9" ht="12.75">
      <c r="A41" s="1098"/>
      <c r="B41" s="1122" t="s">
        <v>734</v>
      </c>
      <c r="C41" s="1122"/>
      <c r="D41" s="1122"/>
      <c r="E41" s="1122"/>
      <c r="F41" s="1122"/>
      <c r="G41" s="1122"/>
      <c r="H41" s="1123"/>
      <c r="I41" s="1124"/>
    </row>
    <row r="42" spans="1:9" ht="12.75">
      <c r="A42" s="1098"/>
      <c r="B42" s="1125" t="s">
        <v>735</v>
      </c>
      <c r="C42" s="1099"/>
      <c r="D42" s="1099"/>
      <c r="E42" s="1099"/>
      <c r="F42" s="1099"/>
      <c r="G42" s="1099"/>
      <c r="H42" s="1100"/>
      <c r="I42" s="1101"/>
    </row>
    <row r="43" spans="1:9" ht="12.75">
      <c r="A43" s="1098"/>
      <c r="B43" s="1125" t="s">
        <v>736</v>
      </c>
      <c r="C43" s="1099"/>
      <c r="D43" s="1099"/>
      <c r="E43" s="1099"/>
      <c r="F43" s="1099"/>
      <c r="G43" s="1099"/>
      <c r="H43" s="1100"/>
      <c r="I43" s="1101"/>
    </row>
    <row r="44" spans="1:9" ht="12.75" hidden="1">
      <c r="A44" s="1098"/>
      <c r="B44" s="1099"/>
      <c r="C44" s="1099"/>
      <c r="D44" s="1099"/>
      <c r="E44" s="1099"/>
      <c r="F44" s="1099"/>
      <c r="G44" s="1099"/>
      <c r="H44" s="1100"/>
      <c r="I44" s="1101"/>
    </row>
    <row r="45" spans="1:9" ht="12.75" hidden="1">
      <c r="A45" s="1098"/>
      <c r="B45" s="1099"/>
      <c r="C45" s="1099"/>
      <c r="D45" s="1099"/>
      <c r="E45" s="1099"/>
      <c r="F45" s="1099"/>
      <c r="G45" s="1099"/>
      <c r="H45" s="1100"/>
      <c r="I45" s="1101"/>
    </row>
    <row r="46" spans="1:9" ht="12.75">
      <c r="A46" s="1103"/>
      <c r="B46" s="1105"/>
      <c r="C46" s="1105"/>
      <c r="D46" s="1105"/>
      <c r="E46" s="1105"/>
      <c r="F46" s="1105"/>
      <c r="G46" s="1105"/>
      <c r="H46" s="1106"/>
      <c r="I46" s="1107"/>
    </row>
    <row r="47" spans="1:9" ht="12.75">
      <c r="A47" s="1108"/>
      <c r="B47" s="1109"/>
      <c r="C47" s="1109"/>
      <c r="D47" s="1109"/>
      <c r="E47" s="1109"/>
      <c r="F47" s="1109"/>
      <c r="G47" s="1109"/>
      <c r="H47" s="1110"/>
      <c r="I47" s="1111"/>
    </row>
    <row r="48" spans="1:9" ht="14.25">
      <c r="A48" s="1000" t="s">
        <v>644</v>
      </c>
      <c r="B48" s="1095" t="s">
        <v>737</v>
      </c>
      <c r="C48" s="1095"/>
      <c r="D48" s="1095"/>
      <c r="E48" s="1095"/>
      <c r="F48" s="1095"/>
      <c r="G48" s="1095"/>
      <c r="H48" s="1096">
        <f>H10+H14-H27</f>
        <v>9.220000000000027</v>
      </c>
      <c r="I48" s="1097">
        <f>I10+I14-I27</f>
        <v>71565.03999999998</v>
      </c>
    </row>
    <row r="49" spans="1:9" ht="12.75">
      <c r="A49" s="1098"/>
      <c r="B49" s="1099"/>
      <c r="C49" s="1125" t="s">
        <v>738</v>
      </c>
      <c r="D49" s="1099"/>
      <c r="E49" s="1099"/>
      <c r="F49" s="1099"/>
      <c r="G49" s="1099"/>
      <c r="H49" s="1100"/>
      <c r="I49" s="1101"/>
    </row>
    <row r="50" spans="1:9" ht="13.5" thickBot="1">
      <c r="A50" s="1114"/>
      <c r="B50" s="1115"/>
      <c r="C50" s="1115"/>
      <c r="D50" s="1115"/>
      <c r="E50" s="1115"/>
      <c r="F50" s="1115"/>
      <c r="G50" s="1115"/>
      <c r="H50" s="1116"/>
      <c r="I50" s="1117"/>
    </row>
    <row r="51" spans="8:9" ht="12.75">
      <c r="H51" s="1127"/>
      <c r="I51" s="1128"/>
    </row>
    <row r="55" ht="12.75">
      <c r="A55" s="1088" t="s">
        <v>711</v>
      </c>
    </row>
    <row r="57" spans="1:7" ht="12.75">
      <c r="A57" s="1088" t="s">
        <v>712</v>
      </c>
      <c r="F57" s="1088" t="s">
        <v>26</v>
      </c>
      <c r="G57" s="1088" t="s">
        <v>418</v>
      </c>
    </row>
    <row r="58" spans="1:7" ht="12.75">
      <c r="A58" s="1088" t="s">
        <v>724</v>
      </c>
      <c r="G58" s="1088" t="s">
        <v>654</v>
      </c>
    </row>
  </sheetData>
  <sheetProtection/>
  <mergeCells count="1">
    <mergeCell ref="A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7.7109375" style="1088" customWidth="1"/>
    <col min="2" max="6" width="11.7109375" style="1088" customWidth="1"/>
    <col min="7" max="7" width="15.7109375" style="1088" customWidth="1"/>
    <col min="8" max="9" width="16.7109375" style="1088" customWidth="1"/>
    <col min="10" max="16384" width="9.140625" style="1088" customWidth="1"/>
  </cols>
  <sheetData>
    <row r="2" spans="1:9" ht="12.75">
      <c r="A2" s="982" t="s">
        <v>210</v>
      </c>
      <c r="I2" s="1130" t="s">
        <v>763</v>
      </c>
    </row>
    <row r="3" spans="1:8" ht="12.75">
      <c r="A3" s="982" t="s">
        <v>690</v>
      </c>
      <c r="H3" s="982" t="s">
        <v>486</v>
      </c>
    </row>
    <row r="5" spans="1:9" ht="18">
      <c r="A5" s="1302" t="s">
        <v>739</v>
      </c>
      <c r="B5" s="1302"/>
      <c r="C5" s="1302"/>
      <c r="D5" s="1302"/>
      <c r="E5" s="1302"/>
      <c r="F5" s="1302"/>
      <c r="G5" s="1302"/>
      <c r="H5" s="1302"/>
      <c r="I5" s="1302"/>
    </row>
    <row r="6" spans="1:9" ht="18">
      <c r="A6" s="1129"/>
      <c r="B6" s="1129"/>
      <c r="C6" s="1129"/>
      <c r="D6" s="1129"/>
      <c r="E6" s="1129"/>
      <c r="F6" s="1129"/>
      <c r="G6" s="1129"/>
      <c r="H6" s="1129"/>
      <c r="I6" s="1129"/>
    </row>
    <row r="7" ht="13.5" thickBot="1"/>
    <row r="8" spans="8:9" ht="13.5" thickBot="1">
      <c r="H8" s="1089" t="s">
        <v>693</v>
      </c>
      <c r="I8" s="1090" t="s">
        <v>694</v>
      </c>
    </row>
    <row r="9" spans="1:9" ht="12.75">
      <c r="A9" s="1091"/>
      <c r="B9" s="1092"/>
      <c r="C9" s="1092"/>
      <c r="D9" s="1092"/>
      <c r="E9" s="1092"/>
      <c r="F9" s="1092"/>
      <c r="G9" s="1092"/>
      <c r="H9" s="1093"/>
      <c r="I9" s="1094"/>
    </row>
    <row r="10" spans="1:9" ht="14.25">
      <c r="A10" s="1000" t="s">
        <v>107</v>
      </c>
      <c r="B10" s="1095" t="s">
        <v>740</v>
      </c>
      <c r="C10" s="1095"/>
      <c r="D10" s="1095"/>
      <c r="E10" s="1095"/>
      <c r="F10" s="1095"/>
      <c r="G10" s="1095"/>
      <c r="H10" s="1096">
        <v>0.11</v>
      </c>
      <c r="I10" s="1097">
        <v>110</v>
      </c>
    </row>
    <row r="11" spans="1:9" ht="12.75" hidden="1">
      <c r="A11" s="1098"/>
      <c r="B11" s="1099"/>
      <c r="C11" s="1099"/>
      <c r="D11" s="1099"/>
      <c r="E11" s="1099"/>
      <c r="F11" s="1099"/>
      <c r="G11" s="1099"/>
      <c r="H11" s="1100"/>
      <c r="I11" s="1101"/>
    </row>
    <row r="12" spans="1:9" ht="12.75">
      <c r="A12" s="1103"/>
      <c r="B12" s="1105"/>
      <c r="C12" s="1105"/>
      <c r="D12" s="1105"/>
      <c r="E12" s="1105"/>
      <c r="F12" s="1105"/>
      <c r="G12" s="1105"/>
      <c r="H12" s="1106"/>
      <c r="I12" s="1107"/>
    </row>
    <row r="13" spans="1:9" ht="12.75">
      <c r="A13" s="1108"/>
      <c r="B13" s="1109"/>
      <c r="C13" s="1109"/>
      <c r="D13" s="1109"/>
      <c r="E13" s="1109"/>
      <c r="F13" s="1109"/>
      <c r="G13" s="1109"/>
      <c r="H13" s="1110"/>
      <c r="I13" s="1111"/>
    </row>
    <row r="14" spans="1:9" ht="14.25">
      <c r="A14" s="1000" t="s">
        <v>610</v>
      </c>
      <c r="B14" s="1095" t="s">
        <v>611</v>
      </c>
      <c r="C14" s="1095"/>
      <c r="D14" s="1095"/>
      <c r="E14" s="1095"/>
      <c r="F14" s="1095"/>
      <c r="G14" s="1095"/>
      <c r="H14" s="1096">
        <f>SUM(H19:H22)</f>
        <v>40</v>
      </c>
      <c r="I14" s="1097">
        <f>SUM(I19:I22)</f>
        <v>40000</v>
      </c>
    </row>
    <row r="15" spans="1:9" ht="12.75" hidden="1">
      <c r="A15" s="1098"/>
      <c r="B15" s="1099"/>
      <c r="C15" s="1099"/>
      <c r="D15" s="1099"/>
      <c r="E15" s="1099"/>
      <c r="F15" s="1099"/>
      <c r="G15" s="1099"/>
      <c r="H15" s="1100"/>
      <c r="I15" s="1101"/>
    </row>
    <row r="16" spans="1:9" ht="12.75">
      <c r="A16" s="1098"/>
      <c r="B16" s="1099"/>
      <c r="C16" s="1099"/>
      <c r="D16" s="1099"/>
      <c r="E16" s="1099"/>
      <c r="F16" s="1099"/>
      <c r="G16" s="1099"/>
      <c r="H16" s="1100"/>
      <c r="I16" s="1101"/>
    </row>
    <row r="17" spans="1:9" ht="12.75">
      <c r="A17" s="1098"/>
      <c r="B17" s="1099" t="s">
        <v>612</v>
      </c>
      <c r="C17" s="1099"/>
      <c r="D17" s="1099"/>
      <c r="E17" s="1099"/>
      <c r="F17" s="1099"/>
      <c r="G17" s="1099"/>
      <c r="H17" s="1100"/>
      <c r="I17" s="1101"/>
    </row>
    <row r="18" spans="1:9" ht="12.75" hidden="1">
      <c r="A18" s="1098"/>
      <c r="B18" s="1099"/>
      <c r="C18" s="1099"/>
      <c r="D18" s="1099"/>
      <c r="E18" s="1099"/>
      <c r="F18" s="1099"/>
      <c r="G18" s="1099"/>
      <c r="H18" s="1100"/>
      <c r="I18" s="1101"/>
    </row>
    <row r="19" spans="1:9" ht="12.75">
      <c r="A19" s="1098"/>
      <c r="B19" s="1099" t="s">
        <v>741</v>
      </c>
      <c r="C19" s="1099"/>
      <c r="D19" s="1099"/>
      <c r="E19" s="1099"/>
      <c r="F19" s="1099"/>
      <c r="G19" s="1099"/>
      <c r="H19" s="1100">
        <v>40</v>
      </c>
      <c r="I19" s="1101">
        <v>40000</v>
      </c>
    </row>
    <row r="20" spans="1:9" ht="12.75">
      <c r="A20" s="1098"/>
      <c r="B20" s="1099" t="s">
        <v>697</v>
      </c>
      <c r="C20" s="1099"/>
      <c r="D20" s="1099"/>
      <c r="E20" s="1099"/>
      <c r="F20" s="1099"/>
      <c r="G20" s="1099"/>
      <c r="H20" s="1100"/>
      <c r="I20" s="1101"/>
    </row>
    <row r="21" spans="1:9" ht="12.75" hidden="1">
      <c r="A21" s="1098"/>
      <c r="B21" s="1099"/>
      <c r="C21" s="1099"/>
      <c r="D21" s="1099"/>
      <c r="E21" s="1099"/>
      <c r="F21" s="1099"/>
      <c r="G21" s="1099"/>
      <c r="H21" s="1100"/>
      <c r="I21" s="1101"/>
    </row>
    <row r="22" spans="1:9" ht="12.75">
      <c r="A22" s="1098"/>
      <c r="B22" s="1099" t="s">
        <v>742</v>
      </c>
      <c r="C22" s="1099"/>
      <c r="D22" s="1099"/>
      <c r="E22" s="1099"/>
      <c r="F22" s="1099"/>
      <c r="G22" s="1099"/>
      <c r="H22" s="1100"/>
      <c r="I22" s="1101"/>
    </row>
    <row r="23" spans="1:9" ht="12.75">
      <c r="A23" s="1098"/>
      <c r="B23" s="1112" t="s">
        <v>743</v>
      </c>
      <c r="C23" s="1099"/>
      <c r="D23" s="1099"/>
      <c r="E23" s="1099"/>
      <c r="F23" s="1099"/>
      <c r="G23" s="1099"/>
      <c r="H23" s="1100"/>
      <c r="I23" s="1101"/>
    </row>
    <row r="24" spans="1:9" ht="12.75">
      <c r="A24" s="1098"/>
      <c r="B24" s="1112" t="s">
        <v>744</v>
      </c>
      <c r="C24" s="1099"/>
      <c r="D24" s="1099"/>
      <c r="E24" s="1099"/>
      <c r="F24" s="1099"/>
      <c r="G24" s="1099"/>
      <c r="H24" s="1100"/>
      <c r="I24" s="1101"/>
    </row>
    <row r="25" spans="1:9" ht="12.75">
      <c r="A25" s="1103"/>
      <c r="B25" s="1105"/>
      <c r="C25" s="1105"/>
      <c r="D25" s="1105"/>
      <c r="E25" s="1105"/>
      <c r="F25" s="1105"/>
      <c r="G25" s="1105"/>
      <c r="H25" s="1106"/>
      <c r="I25" s="1107"/>
    </row>
    <row r="26" spans="1:9" ht="12.75">
      <c r="A26" s="1108"/>
      <c r="B26" s="1109"/>
      <c r="C26" s="1109"/>
      <c r="D26" s="1109"/>
      <c r="E26" s="1109"/>
      <c r="F26" s="1109"/>
      <c r="G26" s="1109"/>
      <c r="H26" s="1110"/>
      <c r="I26" s="1111"/>
    </row>
    <row r="27" spans="1:9" ht="14.25">
      <c r="A27" s="1000" t="s">
        <v>623</v>
      </c>
      <c r="B27" s="1095" t="s">
        <v>624</v>
      </c>
      <c r="C27" s="1095"/>
      <c r="D27" s="1095"/>
      <c r="E27" s="1095"/>
      <c r="F27" s="1095"/>
      <c r="G27" s="1095"/>
      <c r="H27" s="1096">
        <f>SUM(H32:H35)</f>
        <v>0</v>
      </c>
      <c r="I27" s="1097">
        <f>SUM(I32:I35)</f>
        <v>35000</v>
      </c>
    </row>
    <row r="28" spans="1:9" ht="12.75">
      <c r="A28" s="1098"/>
      <c r="B28" s="1099"/>
      <c r="C28" s="1099"/>
      <c r="D28" s="1099"/>
      <c r="E28" s="1099"/>
      <c r="F28" s="1099"/>
      <c r="G28" s="1099"/>
      <c r="H28" s="1100"/>
      <c r="I28" s="1101"/>
    </row>
    <row r="29" spans="1:9" ht="12.75" hidden="1">
      <c r="A29" s="1098"/>
      <c r="B29" s="1099"/>
      <c r="C29" s="1099"/>
      <c r="D29" s="1099"/>
      <c r="E29" s="1099"/>
      <c r="F29" s="1099"/>
      <c r="G29" s="1099"/>
      <c r="H29" s="1100"/>
      <c r="I29" s="1101"/>
    </row>
    <row r="30" spans="1:9" ht="12.75">
      <c r="A30" s="1098"/>
      <c r="B30" s="1099" t="s">
        <v>612</v>
      </c>
      <c r="C30" s="1099"/>
      <c r="D30" s="1099"/>
      <c r="E30" s="1099"/>
      <c r="F30" s="1099"/>
      <c r="G30" s="1099"/>
      <c r="H30" s="1100"/>
      <c r="I30" s="1101"/>
    </row>
    <row r="31" spans="1:9" ht="12.75" hidden="1">
      <c r="A31" s="1098"/>
      <c r="B31" s="1099"/>
      <c r="C31" s="1099"/>
      <c r="D31" s="1099"/>
      <c r="E31" s="1099"/>
      <c r="F31" s="1099"/>
      <c r="G31" s="1099"/>
      <c r="H31" s="1100"/>
      <c r="I31" s="1101"/>
    </row>
    <row r="32" spans="1:9" ht="12.75">
      <c r="A32" s="1098"/>
      <c r="B32" s="1099" t="s">
        <v>745</v>
      </c>
      <c r="C32" s="1099"/>
      <c r="D32" s="1099"/>
      <c r="E32" s="1099"/>
      <c r="F32" s="1099"/>
      <c r="G32" s="1099"/>
      <c r="H32" s="1100"/>
      <c r="I32" s="1101"/>
    </row>
    <row r="33" spans="1:9" ht="12.75">
      <c r="A33" s="1098"/>
      <c r="B33" s="1099" t="s">
        <v>746</v>
      </c>
      <c r="C33" s="1099"/>
      <c r="D33" s="1099"/>
      <c r="E33" s="1099"/>
      <c r="F33" s="1099"/>
      <c r="G33" s="1099"/>
      <c r="H33" s="1100"/>
      <c r="I33" s="1101">
        <v>35000</v>
      </c>
    </row>
    <row r="34" spans="1:9" ht="12.75" hidden="1">
      <c r="A34" s="1098"/>
      <c r="B34" s="1099"/>
      <c r="C34" s="1099"/>
      <c r="D34" s="1099"/>
      <c r="E34" s="1099"/>
      <c r="F34" s="1099"/>
      <c r="G34" s="1099"/>
      <c r="H34" s="1100"/>
      <c r="I34" s="1101"/>
    </row>
    <row r="35" spans="1:9" ht="12.75">
      <c r="A35" s="1098"/>
      <c r="B35" s="1099" t="s">
        <v>747</v>
      </c>
      <c r="C35" s="1099"/>
      <c r="D35" s="1099"/>
      <c r="E35" s="1099"/>
      <c r="F35" s="1099"/>
      <c r="G35" s="1099"/>
      <c r="H35" s="1100"/>
      <c r="I35" s="1101"/>
    </row>
    <row r="36" spans="1:9" ht="12.75">
      <c r="A36" s="1098"/>
      <c r="B36" s="1112" t="s">
        <v>707</v>
      </c>
      <c r="C36" s="1099"/>
      <c r="D36" s="1099"/>
      <c r="E36" s="1099"/>
      <c r="F36" s="1099"/>
      <c r="G36" s="1099"/>
      <c r="H36" s="1100"/>
      <c r="I36" s="1101"/>
    </row>
    <row r="37" spans="1:9" ht="12.75">
      <c r="A37" s="1098"/>
      <c r="B37" s="1112" t="s">
        <v>708</v>
      </c>
      <c r="C37" s="1099"/>
      <c r="D37" s="1099"/>
      <c r="E37" s="1099"/>
      <c r="F37" s="1099"/>
      <c r="G37" s="1099"/>
      <c r="H37" s="1100"/>
      <c r="I37" s="1101"/>
    </row>
    <row r="38" spans="1:9" ht="12.75" hidden="1">
      <c r="A38" s="1098"/>
      <c r="B38" s="1099"/>
      <c r="C38" s="1099"/>
      <c r="D38" s="1099"/>
      <c r="E38" s="1099"/>
      <c r="F38" s="1099"/>
      <c r="G38" s="1099"/>
      <c r="H38" s="1100"/>
      <c r="I38" s="1101"/>
    </row>
    <row r="39" spans="1:9" ht="12.75" hidden="1">
      <c r="A39" s="1098"/>
      <c r="B39" s="1099"/>
      <c r="C39" s="1099"/>
      <c r="D39" s="1099"/>
      <c r="E39" s="1099"/>
      <c r="F39" s="1099"/>
      <c r="G39" s="1099"/>
      <c r="H39" s="1100"/>
      <c r="I39" s="1101"/>
    </row>
    <row r="40" spans="1:9" ht="12.75">
      <c r="A40" s="1103"/>
      <c r="B40" s="1105"/>
      <c r="C40" s="1105"/>
      <c r="D40" s="1105"/>
      <c r="E40" s="1105"/>
      <c r="F40" s="1105"/>
      <c r="G40" s="1105"/>
      <c r="H40" s="1106"/>
      <c r="I40" s="1107"/>
    </row>
    <row r="41" spans="1:9" ht="12.75">
      <c r="A41" s="1108"/>
      <c r="B41" s="1109"/>
      <c r="C41" s="1109"/>
      <c r="D41" s="1109"/>
      <c r="E41" s="1109"/>
      <c r="F41" s="1109"/>
      <c r="G41" s="1109"/>
      <c r="H41" s="1110"/>
      <c r="I41" s="1111"/>
    </row>
    <row r="42" spans="1:9" ht="14.25">
      <c r="A42" s="1000" t="s">
        <v>644</v>
      </c>
      <c r="B42" s="1095" t="s">
        <v>748</v>
      </c>
      <c r="C42" s="1095"/>
      <c r="D42" s="1095"/>
      <c r="E42" s="1095"/>
      <c r="F42" s="1095"/>
      <c r="G42" s="1095"/>
      <c r="H42" s="1096">
        <f>H10+H14-H27</f>
        <v>40.11</v>
      </c>
      <c r="I42" s="1097">
        <f>I10+I14-I27</f>
        <v>5110</v>
      </c>
    </row>
    <row r="43" spans="1:9" ht="12.75">
      <c r="A43" s="1098"/>
      <c r="B43" s="1099"/>
      <c r="C43" s="1112" t="s">
        <v>738</v>
      </c>
      <c r="D43" s="1099"/>
      <c r="E43" s="1099"/>
      <c r="F43" s="1099"/>
      <c r="G43" s="1099"/>
      <c r="H43" s="1100"/>
      <c r="I43" s="1101"/>
    </row>
    <row r="44" spans="1:9" ht="13.5" thickBot="1">
      <c r="A44" s="1114"/>
      <c r="B44" s="1115"/>
      <c r="C44" s="1115"/>
      <c r="D44" s="1115"/>
      <c r="E44" s="1115"/>
      <c r="F44" s="1115"/>
      <c r="G44" s="1115"/>
      <c r="H44" s="1116"/>
      <c r="I44" s="1117"/>
    </row>
    <row r="45" spans="8:9" ht="12.75">
      <c r="H45" s="1127"/>
      <c r="I45" s="1128"/>
    </row>
    <row r="49" ht="12.75">
      <c r="A49" s="1088" t="s">
        <v>749</v>
      </c>
    </row>
    <row r="51" spans="1:7" ht="12.75">
      <c r="A51" s="1088" t="s">
        <v>712</v>
      </c>
      <c r="F51" s="1088" t="s">
        <v>26</v>
      </c>
      <c r="G51" s="1088" t="s">
        <v>418</v>
      </c>
    </row>
    <row r="52" spans="1:7" ht="12.75">
      <c r="A52" s="1088" t="s">
        <v>724</v>
      </c>
      <c r="G52" s="1088" t="s">
        <v>654</v>
      </c>
    </row>
  </sheetData>
  <sheetProtection/>
  <mergeCells count="1">
    <mergeCell ref="A5:I5"/>
  </mergeCells>
  <printOptions horizontalCentered="1"/>
  <pageMargins left="0.787401575" right="0.787401575" top="0.984251969" bottom="0.984251969" header="0.4921259845" footer="0.4921259845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zoomScalePageLayoutView="0" workbookViewId="0" topLeftCell="A1">
      <selection activeCell="A48" sqref="A48:D48"/>
    </sheetView>
  </sheetViews>
  <sheetFormatPr defaultColWidth="9.140625" defaultRowHeight="12.75"/>
  <cols>
    <col min="1" max="4" width="16.7109375" style="0" customWidth="1"/>
    <col min="5" max="5" width="18.421875" style="0" customWidth="1"/>
    <col min="6" max="6" width="16.7109375" style="0" customWidth="1"/>
  </cols>
  <sheetData>
    <row r="1" spans="1:6" ht="12.75">
      <c r="A1" s="8" t="s">
        <v>63</v>
      </c>
      <c r="B1" s="9"/>
      <c r="C1" s="197"/>
      <c r="D1" s="197"/>
      <c r="E1" s="415" t="s">
        <v>51</v>
      </c>
      <c r="F1">
        <v>843474</v>
      </c>
    </row>
    <row r="2" spans="1:5" ht="12.75">
      <c r="A2" s="23" t="s">
        <v>64</v>
      </c>
      <c r="B2" s="23" t="s">
        <v>764</v>
      </c>
      <c r="C2" s="200"/>
      <c r="D2" s="200"/>
      <c r="E2" s="416" t="s">
        <v>258</v>
      </c>
    </row>
    <row r="3" spans="1:5" ht="9" customHeight="1">
      <c r="A3" s="196"/>
      <c r="B3" s="200"/>
      <c r="C3" s="200"/>
      <c r="D3" s="200"/>
      <c r="E3" s="196"/>
    </row>
    <row r="4" spans="1:5" ht="6.75" customHeight="1">
      <c r="A4" s="196"/>
      <c r="B4" s="200"/>
      <c r="C4" s="200"/>
      <c r="D4" s="200"/>
      <c r="E4" s="200"/>
    </row>
    <row r="5" spans="1:5" ht="12.75">
      <c r="A5" s="272"/>
      <c r="B5" s="272"/>
      <c r="C5" s="272"/>
      <c r="D5" s="272"/>
      <c r="E5" s="272"/>
    </row>
    <row r="6" spans="1:5" ht="18">
      <c r="A6" s="417" t="s">
        <v>294</v>
      </c>
      <c r="B6" s="200"/>
      <c r="C6" s="200"/>
      <c r="D6" s="200"/>
      <c r="E6" s="200"/>
    </row>
    <row r="7" spans="1:5" ht="20.25" customHeight="1" thickBot="1">
      <c r="A7" s="418"/>
      <c r="B7" s="419"/>
      <c r="C7" s="419"/>
      <c r="D7" s="419"/>
      <c r="E7" s="420" t="s">
        <v>61</v>
      </c>
    </row>
    <row r="8" spans="1:5" ht="20.25" customHeight="1" thickBot="1">
      <c r="A8" s="1202"/>
      <c r="B8" s="1203" t="s">
        <v>295</v>
      </c>
      <c r="C8" s="1203" t="s">
        <v>296</v>
      </c>
      <c r="D8" s="1203" t="s">
        <v>297</v>
      </c>
      <c r="E8" s="1204" t="s">
        <v>298</v>
      </c>
    </row>
    <row r="9" spans="1:5" ht="20.25" customHeight="1">
      <c r="A9" s="1205" t="s">
        <v>50</v>
      </c>
      <c r="B9" s="421">
        <v>110</v>
      </c>
      <c r="C9" s="422">
        <v>40000</v>
      </c>
      <c r="D9" s="422">
        <v>35000</v>
      </c>
      <c r="E9" s="1206">
        <f>B9+C9-D9</f>
        <v>5110</v>
      </c>
    </row>
    <row r="10" spans="1:5" ht="20.25" customHeight="1">
      <c r="A10" s="1207" t="s">
        <v>53</v>
      </c>
      <c r="B10" s="423">
        <v>108220.04</v>
      </c>
      <c r="C10" s="424">
        <v>308203</v>
      </c>
      <c r="D10" s="424">
        <v>344858</v>
      </c>
      <c r="E10" s="1206">
        <f>B10+C10-D10</f>
        <v>71565.03999999998</v>
      </c>
    </row>
    <row r="11" spans="1:5" ht="20.25" customHeight="1">
      <c r="A11" s="1207" t="s">
        <v>54</v>
      </c>
      <c r="B11" s="423">
        <v>385723.35</v>
      </c>
      <c r="C11" s="424">
        <v>7966907.9</v>
      </c>
      <c r="D11" s="424">
        <v>8175041.1</v>
      </c>
      <c r="E11" s="1206">
        <f>B11+C11-D11</f>
        <v>177590.15000000037</v>
      </c>
    </row>
    <row r="12" spans="1:5" ht="12.75">
      <c r="A12" s="1208" t="s">
        <v>247</v>
      </c>
      <c r="B12" s="425">
        <v>39488.2</v>
      </c>
      <c r="C12" s="426">
        <v>312376.44</v>
      </c>
      <c r="D12" s="426">
        <v>159700</v>
      </c>
      <c r="E12" s="1206">
        <f>B12+C12-D12</f>
        <v>192164.64</v>
      </c>
    </row>
    <row r="13" spans="1:5" ht="13.5" thickBot="1">
      <c r="A13" s="1209" t="s">
        <v>248</v>
      </c>
      <c r="B13" s="1210">
        <v>33621.9</v>
      </c>
      <c r="C13" s="1211">
        <v>44852</v>
      </c>
      <c r="D13" s="1211">
        <v>44852</v>
      </c>
      <c r="E13" s="1212">
        <f>B13+C13-D13</f>
        <v>33621.899999999994</v>
      </c>
    </row>
    <row r="14" spans="1:5" ht="12.75">
      <c r="A14" s="418"/>
      <c r="B14" s="418"/>
      <c r="C14" s="418"/>
      <c r="D14" s="418"/>
      <c r="E14" s="418"/>
    </row>
    <row r="15" spans="1:5" ht="12.75">
      <c r="A15" s="418"/>
      <c r="B15" s="418"/>
      <c r="C15" s="418"/>
      <c r="D15" s="418"/>
      <c r="E15" s="418"/>
    </row>
    <row r="16" spans="1:5" ht="20.25" customHeight="1">
      <c r="A16" s="427" t="s">
        <v>299</v>
      </c>
      <c r="B16" s="419"/>
      <c r="C16" s="428"/>
      <c r="D16" s="419"/>
      <c r="E16" s="419"/>
    </row>
    <row r="17" spans="1:5" ht="20.25" customHeight="1" thickBot="1">
      <c r="A17" s="429"/>
      <c r="B17" s="419"/>
      <c r="C17" s="428"/>
      <c r="D17" s="419"/>
      <c r="E17" s="420" t="s">
        <v>61</v>
      </c>
    </row>
    <row r="18" spans="1:5" ht="20.25" customHeight="1" thickBot="1">
      <c r="A18" s="1147" t="s">
        <v>55</v>
      </c>
      <c r="B18" s="1148"/>
      <c r="C18" s="1148"/>
      <c r="D18" s="1313">
        <f>D19+D31+D35</f>
        <v>5647164.37</v>
      </c>
      <c r="E18" s="1314"/>
    </row>
    <row r="19" spans="1:5" ht="20.25" customHeight="1">
      <c r="A19" s="1149" t="s">
        <v>58</v>
      </c>
      <c r="B19" s="430"/>
      <c r="C19" s="430"/>
      <c r="D19" s="1315">
        <f>SUM(D20:E30)</f>
        <v>5579750.66</v>
      </c>
      <c r="E19" s="1316"/>
    </row>
    <row r="20" spans="1:5" ht="20.25" customHeight="1">
      <c r="A20" s="1150" t="s">
        <v>249</v>
      </c>
      <c r="B20" s="431"/>
      <c r="C20" s="431"/>
      <c r="D20" s="1307">
        <v>4591465.97</v>
      </c>
      <c r="E20" s="1308"/>
    </row>
    <row r="21" spans="1:5" ht="20.25" customHeight="1">
      <c r="A21" s="1152" t="s">
        <v>250</v>
      </c>
      <c r="B21" s="433"/>
      <c r="C21" s="433"/>
      <c r="D21" s="1307">
        <v>5110</v>
      </c>
      <c r="E21" s="1308"/>
    </row>
    <row r="22" spans="1:5" ht="20.25" customHeight="1">
      <c r="A22" s="1152" t="s">
        <v>251</v>
      </c>
      <c r="B22" s="433"/>
      <c r="C22" s="433"/>
      <c r="D22" s="1307">
        <v>192164.64</v>
      </c>
      <c r="E22" s="1308"/>
    </row>
    <row r="23" spans="1:5" ht="20.25" customHeight="1">
      <c r="A23" s="1152" t="s">
        <v>252</v>
      </c>
      <c r="B23" s="433"/>
      <c r="C23" s="433"/>
      <c r="D23" s="1307">
        <v>33621.9</v>
      </c>
      <c r="E23" s="1308"/>
    </row>
    <row r="24" spans="1:5" ht="20.25" customHeight="1">
      <c r="A24" s="1152" t="s">
        <v>253</v>
      </c>
      <c r="B24" s="433"/>
      <c r="C24" s="433"/>
      <c r="D24" s="1307">
        <v>625888.15</v>
      </c>
      <c r="E24" s="1308"/>
    </row>
    <row r="25" spans="1:5" ht="20.25" customHeight="1">
      <c r="A25" s="1153" t="s">
        <v>783</v>
      </c>
      <c r="B25" s="434"/>
      <c r="C25" s="434"/>
      <c r="D25" s="1307">
        <v>131500</v>
      </c>
      <c r="E25" s="1308"/>
    </row>
    <row r="26" spans="1:5" ht="20.25" customHeight="1">
      <c r="A26" s="1153" t="s">
        <v>254</v>
      </c>
      <c r="B26" s="434"/>
      <c r="C26" s="434"/>
      <c r="D26" s="432"/>
      <c r="E26" s="1151"/>
    </row>
    <row r="27" spans="1:5" ht="20.25" customHeight="1">
      <c r="A27" s="1153" t="s">
        <v>254</v>
      </c>
      <c r="B27" s="434"/>
      <c r="C27" s="434"/>
      <c r="D27" s="432"/>
      <c r="E27" s="1151"/>
    </row>
    <row r="28" spans="1:5" ht="12.75">
      <c r="A28" s="1153" t="s">
        <v>254</v>
      </c>
      <c r="B28" s="434"/>
      <c r="C28" s="434"/>
      <c r="D28" s="432"/>
      <c r="E28" s="1151"/>
    </row>
    <row r="29" spans="1:5" ht="12.75">
      <c r="A29" s="1153" t="s">
        <v>254</v>
      </c>
      <c r="B29" s="434"/>
      <c r="C29" s="434"/>
      <c r="D29" s="432"/>
      <c r="E29" s="1151"/>
    </row>
    <row r="30" spans="1:5" ht="12.75">
      <c r="A30" s="1153" t="s">
        <v>255</v>
      </c>
      <c r="B30" s="434"/>
      <c r="C30" s="434"/>
      <c r="D30" s="432"/>
      <c r="E30" s="1151"/>
    </row>
    <row r="31" spans="1:7" ht="15" customHeight="1">
      <c r="A31" s="1154" t="s">
        <v>57</v>
      </c>
      <c r="B31" s="434"/>
      <c r="C31" s="434"/>
      <c r="D31" s="1309">
        <f>SUM(D32)</f>
        <v>64701.09</v>
      </c>
      <c r="E31" s="1310"/>
      <c r="F31" s="190"/>
      <c r="G31" s="190"/>
    </row>
    <row r="32" spans="1:7" ht="15" customHeight="1">
      <c r="A32" s="1152" t="s">
        <v>56</v>
      </c>
      <c r="B32" s="433"/>
      <c r="C32" s="433"/>
      <c r="D32" s="1307">
        <v>64701.09</v>
      </c>
      <c r="E32" s="1308"/>
      <c r="F32" s="190"/>
      <c r="G32" s="190"/>
    </row>
    <row r="33" spans="1:7" ht="15" customHeight="1">
      <c r="A33" s="1154" t="s">
        <v>256</v>
      </c>
      <c r="B33" s="434"/>
      <c r="C33" s="434"/>
      <c r="D33" s="1309">
        <f>SUM(D34)</f>
        <v>0</v>
      </c>
      <c r="E33" s="1310"/>
      <c r="F33" s="190"/>
      <c r="G33" s="190"/>
    </row>
    <row r="34" spans="1:7" ht="15" customHeight="1">
      <c r="A34" s="1152" t="s">
        <v>60</v>
      </c>
      <c r="B34" s="433"/>
      <c r="C34" s="433"/>
      <c r="D34" s="1307"/>
      <c r="E34" s="1308"/>
      <c r="F34" s="190"/>
      <c r="G34" s="190"/>
    </row>
    <row r="35" spans="1:7" ht="15" customHeight="1">
      <c r="A35" s="1155" t="s">
        <v>59</v>
      </c>
      <c r="B35" s="419"/>
      <c r="C35" s="419"/>
      <c r="D35" s="1309">
        <f>SUM(D36+D37)</f>
        <v>2712.62</v>
      </c>
      <c r="E35" s="1310"/>
      <c r="F35" s="190"/>
      <c r="G35" s="190"/>
    </row>
    <row r="36" spans="1:7" ht="15" customHeight="1">
      <c r="A36" s="1152" t="s">
        <v>784</v>
      </c>
      <c r="B36" s="433"/>
      <c r="C36" s="1146"/>
      <c r="D36" s="1307">
        <v>487.89</v>
      </c>
      <c r="E36" s="1308"/>
      <c r="F36" s="190"/>
      <c r="G36" s="190"/>
    </row>
    <row r="37" spans="1:7" ht="15" customHeight="1" thickBot="1">
      <c r="A37" s="1156" t="s">
        <v>785</v>
      </c>
      <c r="B37" s="1157"/>
      <c r="C37" s="1157"/>
      <c r="D37" s="1311">
        <v>2224.73</v>
      </c>
      <c r="E37" s="1312"/>
      <c r="F37" s="190"/>
      <c r="G37" s="190"/>
    </row>
    <row r="38" spans="1:7" ht="15" customHeight="1">
      <c r="A38" s="419"/>
      <c r="B38" s="419"/>
      <c r="C38" s="419"/>
      <c r="D38" s="435"/>
      <c r="E38" s="436"/>
      <c r="F38" s="190"/>
      <c r="G38" s="190"/>
    </row>
    <row r="39" spans="1:7" ht="15" customHeight="1">
      <c r="A39" s="418"/>
      <c r="B39" s="418"/>
      <c r="C39" s="418"/>
      <c r="D39" s="418"/>
      <c r="E39" s="418"/>
      <c r="F39" s="190"/>
      <c r="G39" s="190"/>
    </row>
    <row r="40" spans="1:7" ht="15" customHeight="1">
      <c r="A40" s="427" t="s">
        <v>300</v>
      </c>
      <c r="B40" s="419"/>
      <c r="C40" s="428"/>
      <c r="D40" s="419"/>
      <c r="E40" s="419"/>
      <c r="F40" s="190"/>
      <c r="G40" s="190"/>
    </row>
    <row r="41" spans="1:7" ht="15" customHeight="1" thickBot="1">
      <c r="A41" s="429"/>
      <c r="B41" s="419"/>
      <c r="C41" s="428"/>
      <c r="D41" s="419"/>
      <c r="E41" s="420" t="s">
        <v>61</v>
      </c>
      <c r="F41" s="190"/>
      <c r="G41" s="190"/>
    </row>
    <row r="42" spans="1:5" ht="13.5" thickTop="1">
      <c r="A42" s="437" t="s">
        <v>301</v>
      </c>
      <c r="B42" s="438"/>
      <c r="C42" s="438"/>
      <c r="D42" s="438"/>
      <c r="E42" s="439">
        <f>D31</f>
        <v>64701.09</v>
      </c>
    </row>
    <row r="43" spans="1:5" ht="12.75">
      <c r="A43" s="1304" t="s">
        <v>836</v>
      </c>
      <c r="B43" s="1305"/>
      <c r="C43" s="1305"/>
      <c r="D43" s="1306"/>
      <c r="E43" s="440">
        <v>188</v>
      </c>
    </row>
    <row r="44" spans="1:5" ht="12.75">
      <c r="A44" s="1304" t="s">
        <v>837</v>
      </c>
      <c r="B44" s="1305"/>
      <c r="C44" s="1305"/>
      <c r="D44" s="1306"/>
      <c r="E44" s="440">
        <v>-10467</v>
      </c>
    </row>
    <row r="45" spans="1:5" ht="12.75">
      <c r="A45" s="1304" t="s">
        <v>838</v>
      </c>
      <c r="B45" s="1305"/>
      <c r="C45" s="1305"/>
      <c r="D45" s="1306"/>
      <c r="E45" s="441">
        <v>-8250</v>
      </c>
    </row>
    <row r="46" spans="1:5" ht="12.75">
      <c r="A46" s="1304" t="s">
        <v>839</v>
      </c>
      <c r="B46" s="1305"/>
      <c r="C46" s="1305"/>
      <c r="D46" s="1306"/>
      <c r="E46" s="441">
        <v>-2200</v>
      </c>
    </row>
    <row r="47" spans="1:5" ht="12.75">
      <c r="A47" s="1304" t="s">
        <v>840</v>
      </c>
      <c r="B47" s="1305"/>
      <c r="C47" s="1305"/>
      <c r="D47" s="1306"/>
      <c r="E47" s="441">
        <v>27566</v>
      </c>
    </row>
    <row r="48" spans="1:5" ht="12.75">
      <c r="A48" s="1304" t="s">
        <v>841</v>
      </c>
      <c r="B48" s="1305"/>
      <c r="C48" s="1305"/>
      <c r="D48" s="1306"/>
      <c r="E48" s="442">
        <v>28</v>
      </c>
    </row>
    <row r="49" spans="1:5" ht="12.75">
      <c r="A49" s="1304" t="s">
        <v>842</v>
      </c>
      <c r="B49" s="1305"/>
      <c r="C49" s="1305"/>
      <c r="D49" s="1306"/>
      <c r="E49" s="441">
        <v>-1.05</v>
      </c>
    </row>
    <row r="50" spans="1:5" ht="12.75">
      <c r="A50" s="443" t="s">
        <v>164</v>
      </c>
      <c r="B50" s="444"/>
      <c r="C50" s="444"/>
      <c r="D50" s="444"/>
      <c r="E50" s="445">
        <f>SUM(E43:E49)</f>
        <v>6863.95</v>
      </c>
    </row>
    <row r="51" spans="1:5" ht="13.5" thickBot="1">
      <c r="A51" s="446" t="s">
        <v>302</v>
      </c>
      <c r="B51" s="447"/>
      <c r="C51" s="447"/>
      <c r="D51" s="447"/>
      <c r="E51" s="448">
        <f>E42+E50</f>
        <v>71565.04</v>
      </c>
    </row>
    <row r="52" spans="1:5" ht="13.5" thickTop="1">
      <c r="A52" s="418"/>
      <c r="B52" s="418"/>
      <c r="C52" s="418"/>
      <c r="D52" s="418"/>
      <c r="E52" s="449" t="str">
        <f>IF(E51=E10," ","CHYBA vyjádření rozdílu bank. účtu FKSP a fondu FKSP")</f>
        <v> </v>
      </c>
    </row>
    <row r="53" spans="1:5" ht="12.75">
      <c r="A53" s="418"/>
      <c r="B53" s="418"/>
      <c r="C53" s="418"/>
      <c r="D53" s="418"/>
      <c r="E53" s="449"/>
    </row>
    <row r="54" spans="1:5" ht="12.75">
      <c r="A54" s="418"/>
      <c r="B54" s="418"/>
      <c r="C54" s="418"/>
      <c r="D54" s="418"/>
      <c r="E54" s="449"/>
    </row>
    <row r="55" spans="1:5" ht="12.75">
      <c r="A55" s="450"/>
      <c r="B55" s="272"/>
      <c r="C55" s="272"/>
      <c r="D55" s="450"/>
      <c r="E55" s="272"/>
    </row>
    <row r="56" spans="1:5" ht="12.75">
      <c r="A56" s="450" t="s">
        <v>72</v>
      </c>
      <c r="B56" s="1159">
        <v>40956</v>
      </c>
      <c r="C56" s="272"/>
      <c r="D56" s="450" t="s">
        <v>26</v>
      </c>
      <c r="E56" s="272" t="s">
        <v>418</v>
      </c>
    </row>
    <row r="57" spans="1:5" ht="12.75">
      <c r="A57" s="450" t="s">
        <v>257</v>
      </c>
      <c r="B57" s="272" t="s">
        <v>416</v>
      </c>
      <c r="C57" s="272"/>
      <c r="D57" s="450" t="s">
        <v>28</v>
      </c>
      <c r="E57" s="272" t="s">
        <v>654</v>
      </c>
    </row>
    <row r="58" spans="1:5" ht="12.75">
      <c r="A58" s="450" t="s">
        <v>29</v>
      </c>
      <c r="B58" s="272"/>
      <c r="C58" s="272"/>
      <c r="D58" s="272"/>
      <c r="E58" s="272"/>
    </row>
  </sheetData>
  <sheetProtection/>
  <mergeCells count="22">
    <mergeCell ref="A47:D47"/>
    <mergeCell ref="D24:E24"/>
    <mergeCell ref="D21:E21"/>
    <mergeCell ref="D22:E22"/>
    <mergeCell ref="D31:E31"/>
    <mergeCell ref="A45:D45"/>
    <mergeCell ref="A46:D46"/>
    <mergeCell ref="D18:E18"/>
    <mergeCell ref="D19:E19"/>
    <mergeCell ref="D20:E20"/>
    <mergeCell ref="D23:E23"/>
    <mergeCell ref="D25:E25"/>
    <mergeCell ref="A44:D44"/>
    <mergeCell ref="D32:E32"/>
    <mergeCell ref="A49:D49"/>
    <mergeCell ref="D33:E33"/>
    <mergeCell ref="D34:E34"/>
    <mergeCell ref="D35:E35"/>
    <mergeCell ref="D37:E37"/>
    <mergeCell ref="A43:D43"/>
    <mergeCell ref="A48:D48"/>
    <mergeCell ref="D36:E36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showGridLines="0" zoomScalePageLayoutView="0" workbookViewId="0" topLeftCell="A1">
      <selection activeCell="D53" sqref="D53:G53"/>
    </sheetView>
  </sheetViews>
  <sheetFormatPr defaultColWidth="9.140625" defaultRowHeight="12.75"/>
  <cols>
    <col min="1" max="1" width="7.7109375" style="0" customWidth="1"/>
    <col min="2" max="6" width="12.421875" style="0" customWidth="1"/>
    <col min="7" max="7" width="19.00390625" style="0" customWidth="1"/>
    <col min="8" max="8" width="12.421875" style="0" customWidth="1"/>
    <col min="9" max="9" width="19.140625" style="0" customWidth="1"/>
    <col min="10" max="10" width="12.421875" style="0" customWidth="1"/>
    <col min="11" max="11" width="19.140625" style="0" customWidth="1"/>
    <col min="12" max="12" width="12.421875" style="0" customWidth="1"/>
    <col min="13" max="13" width="19.140625" style="0" customWidth="1"/>
  </cols>
  <sheetData>
    <row r="1" spans="1:14" ht="12.75">
      <c r="A1" s="1356" t="s">
        <v>47</v>
      </c>
      <c r="B1" s="1356"/>
      <c r="C1" s="452"/>
      <c r="D1" s="452"/>
      <c r="E1" s="452"/>
      <c r="F1" s="452"/>
      <c r="G1" s="452"/>
      <c r="H1" s="272"/>
      <c r="I1" s="272"/>
      <c r="J1" s="272"/>
      <c r="K1" s="272"/>
      <c r="L1" s="272"/>
      <c r="M1" s="415" t="s">
        <v>23</v>
      </c>
      <c r="N1" s="272"/>
    </row>
    <row r="2" spans="1:14" ht="12.75">
      <c r="A2" s="1356" t="s">
        <v>46</v>
      </c>
      <c r="B2" s="1356"/>
      <c r="C2" s="452" t="s">
        <v>426</v>
      </c>
      <c r="D2" s="452"/>
      <c r="E2" s="452"/>
      <c r="F2" s="452"/>
      <c r="G2" s="452"/>
      <c r="H2" s="272"/>
      <c r="I2" s="272"/>
      <c r="J2" s="272"/>
      <c r="K2" s="272"/>
      <c r="L2" s="199"/>
      <c r="M2" s="39" t="s">
        <v>288</v>
      </c>
      <c r="N2" s="272"/>
    </row>
    <row r="3" spans="1:14" ht="12.75">
      <c r="A3" s="451"/>
      <c r="B3" s="451"/>
      <c r="C3" s="452"/>
      <c r="D3" s="452"/>
      <c r="E3" s="452"/>
      <c r="F3" s="452"/>
      <c r="G3" s="452"/>
      <c r="H3" s="272"/>
      <c r="I3" s="272"/>
      <c r="J3" s="272"/>
      <c r="K3" s="272"/>
      <c r="L3" s="199"/>
      <c r="M3" s="196"/>
      <c r="N3" s="272"/>
    </row>
    <row r="4" spans="1:14" ht="20.25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453"/>
      <c r="N4" s="272"/>
    </row>
    <row r="5" spans="1:14" ht="18">
      <c r="A5" s="202" t="s">
        <v>303</v>
      </c>
      <c r="B5" s="454"/>
      <c r="C5" s="454"/>
      <c r="D5" s="454"/>
      <c r="E5" s="454"/>
      <c r="F5" s="454"/>
      <c r="G5" s="272"/>
      <c r="H5" s="272"/>
      <c r="I5" s="272"/>
      <c r="J5" s="272"/>
      <c r="K5" s="272"/>
      <c r="L5" s="455"/>
      <c r="M5" s="456"/>
      <c r="N5" s="272"/>
    </row>
    <row r="6" spans="1:14" ht="13.5" thickBot="1">
      <c r="A6" s="455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453" t="s">
        <v>24</v>
      </c>
      <c r="N6" s="272"/>
    </row>
    <row r="7" spans="1:14" ht="12.75" customHeight="1" thickTop="1">
      <c r="A7" s="1333" t="s">
        <v>32</v>
      </c>
      <c r="B7" s="1357" t="s">
        <v>308</v>
      </c>
      <c r="C7" s="1361" t="s">
        <v>33</v>
      </c>
      <c r="D7" s="1361" t="s">
        <v>115</v>
      </c>
      <c r="E7" s="1349" t="s">
        <v>34</v>
      </c>
      <c r="F7" s="1364" t="s">
        <v>309</v>
      </c>
      <c r="G7" s="1365"/>
      <c r="H7" s="1365"/>
      <c r="I7" s="1365"/>
      <c r="J7" s="1365"/>
      <c r="K7" s="1365"/>
      <c r="L7" s="1365"/>
      <c r="M7" s="1366"/>
      <c r="N7" s="272"/>
    </row>
    <row r="8" spans="1:14" ht="41.25" customHeight="1">
      <c r="A8" s="1334"/>
      <c r="B8" s="1358"/>
      <c r="C8" s="1362"/>
      <c r="D8" s="1362"/>
      <c r="E8" s="1363"/>
      <c r="F8" s="1363" t="s">
        <v>114</v>
      </c>
      <c r="G8" s="1367"/>
      <c r="H8" s="1363" t="s">
        <v>35</v>
      </c>
      <c r="I8" s="1368"/>
      <c r="J8" s="1344" t="s">
        <v>36</v>
      </c>
      <c r="K8" s="1345"/>
      <c r="L8" s="1344" t="s">
        <v>37</v>
      </c>
      <c r="M8" s="1360"/>
      <c r="N8" s="272"/>
    </row>
    <row r="9" spans="1:14" ht="13.5" thickBot="1">
      <c r="A9" s="1335"/>
      <c r="B9" s="1359"/>
      <c r="C9" s="194" t="s">
        <v>38</v>
      </c>
      <c r="D9" s="194" t="s">
        <v>38</v>
      </c>
      <c r="E9" s="194" t="s">
        <v>38</v>
      </c>
      <c r="F9" s="193" t="s">
        <v>38</v>
      </c>
      <c r="G9" s="193" t="s">
        <v>39</v>
      </c>
      <c r="H9" s="194" t="s">
        <v>38</v>
      </c>
      <c r="I9" s="457" t="s">
        <v>39</v>
      </c>
      <c r="J9" s="193" t="s">
        <v>38</v>
      </c>
      <c r="K9" s="457" t="s">
        <v>39</v>
      </c>
      <c r="L9" s="193" t="s">
        <v>38</v>
      </c>
      <c r="M9" s="458" t="s">
        <v>39</v>
      </c>
      <c r="N9" s="272"/>
    </row>
    <row r="10" spans="1:14" ht="14.25" customHeight="1">
      <c r="A10" s="1330" t="s">
        <v>259</v>
      </c>
      <c r="B10" s="1331"/>
      <c r="C10" s="1331"/>
      <c r="D10" s="1331"/>
      <c r="E10" s="1331"/>
      <c r="F10" s="1331"/>
      <c r="G10" s="1331"/>
      <c r="H10" s="1331"/>
      <c r="I10" s="1331"/>
      <c r="J10" s="1331"/>
      <c r="K10" s="1331"/>
      <c r="L10" s="1331"/>
      <c r="M10" s="1332"/>
      <c r="N10" s="272"/>
    </row>
    <row r="11" spans="1:14" ht="14.25" customHeight="1">
      <c r="A11" s="464" t="s">
        <v>40</v>
      </c>
      <c r="B11" s="465">
        <v>542103</v>
      </c>
      <c r="C11" s="466">
        <v>102400</v>
      </c>
      <c r="D11" s="466">
        <v>58408</v>
      </c>
      <c r="E11" s="466">
        <v>20718</v>
      </c>
      <c r="F11" s="465">
        <v>20718</v>
      </c>
      <c r="G11" s="1346" t="s">
        <v>20</v>
      </c>
      <c r="H11" s="460"/>
      <c r="I11" s="461"/>
      <c r="J11" s="459"/>
      <c r="K11" s="461"/>
      <c r="L11" s="462"/>
      <c r="M11" s="463"/>
      <c r="N11" s="272"/>
    </row>
    <row r="12" spans="1:14" ht="14.25" customHeight="1">
      <c r="A12" s="464"/>
      <c r="B12" s="465"/>
      <c r="C12" s="466"/>
      <c r="D12" s="466"/>
      <c r="E12" s="466"/>
      <c r="F12" s="465"/>
      <c r="G12" s="1347"/>
      <c r="H12" s="460"/>
      <c r="I12" s="461"/>
      <c r="J12" s="459"/>
      <c r="K12" s="461"/>
      <c r="L12" s="462"/>
      <c r="M12" s="463"/>
      <c r="N12" s="272"/>
    </row>
    <row r="13" spans="1:14" ht="14.25" customHeight="1">
      <c r="A13" s="464"/>
      <c r="B13" s="465"/>
      <c r="C13" s="466"/>
      <c r="D13" s="466"/>
      <c r="E13" s="466"/>
      <c r="F13" s="465"/>
      <c r="G13" s="1348"/>
      <c r="H13" s="466"/>
      <c r="I13" s="468"/>
      <c r="J13" s="465"/>
      <c r="K13" s="468"/>
      <c r="L13" s="469"/>
      <c r="M13" s="470"/>
      <c r="N13" s="272"/>
    </row>
    <row r="14" spans="1:14" ht="14.25" customHeight="1">
      <c r="A14" s="464"/>
      <c r="B14" s="465"/>
      <c r="C14" s="466"/>
      <c r="D14" s="466"/>
      <c r="E14" s="466"/>
      <c r="F14" s="465"/>
      <c r="G14" s="1348"/>
      <c r="H14" s="466"/>
      <c r="I14" s="468"/>
      <c r="J14" s="465"/>
      <c r="K14" s="468"/>
      <c r="L14" s="469"/>
      <c r="M14" s="470"/>
      <c r="N14" s="272"/>
    </row>
    <row r="15" spans="1:14" ht="14.25" customHeight="1">
      <c r="A15" s="464"/>
      <c r="B15" s="465"/>
      <c r="C15" s="466"/>
      <c r="D15" s="466"/>
      <c r="E15" s="466">
        <v>2772</v>
      </c>
      <c r="F15" s="465">
        <v>2772</v>
      </c>
      <c r="G15" s="1347" t="s">
        <v>21</v>
      </c>
      <c r="H15" s="466"/>
      <c r="I15" s="468"/>
      <c r="J15" s="465"/>
      <c r="K15" s="468"/>
      <c r="L15" s="469"/>
      <c r="M15" s="470"/>
      <c r="N15" s="272"/>
    </row>
    <row r="16" spans="1:14" ht="14.25" customHeight="1">
      <c r="A16" s="464"/>
      <c r="B16" s="465"/>
      <c r="C16" s="466"/>
      <c r="D16" s="466"/>
      <c r="E16" s="466"/>
      <c r="F16" s="465"/>
      <c r="G16" s="1347"/>
      <c r="H16" s="466"/>
      <c r="I16" s="468"/>
      <c r="J16" s="465"/>
      <c r="K16" s="468"/>
      <c r="L16" s="469"/>
      <c r="M16" s="470"/>
      <c r="N16" s="272"/>
    </row>
    <row r="17" spans="1:14" ht="14.25" customHeight="1">
      <c r="A17" s="464"/>
      <c r="B17" s="465"/>
      <c r="C17" s="466"/>
      <c r="D17" s="466"/>
      <c r="E17" s="466"/>
      <c r="F17" s="465"/>
      <c r="G17" s="1347"/>
      <c r="H17" s="466"/>
      <c r="I17" s="468"/>
      <c r="J17" s="465"/>
      <c r="K17" s="468"/>
      <c r="L17" s="469"/>
      <c r="M17" s="470"/>
      <c r="N17" s="272"/>
    </row>
    <row r="18" spans="1:14" ht="14.25" customHeight="1">
      <c r="A18" s="464"/>
      <c r="B18" s="465"/>
      <c r="C18" s="466"/>
      <c r="D18" s="466"/>
      <c r="E18" s="466">
        <v>4800</v>
      </c>
      <c r="F18" s="465">
        <v>4800</v>
      </c>
      <c r="G18" s="1347" t="s">
        <v>22</v>
      </c>
      <c r="H18" s="466"/>
      <c r="I18" s="468"/>
      <c r="J18" s="465"/>
      <c r="K18" s="468"/>
      <c r="L18" s="469"/>
      <c r="M18" s="470"/>
      <c r="N18" s="272"/>
    </row>
    <row r="19" spans="1:14" ht="14.25" customHeight="1">
      <c r="A19" s="464"/>
      <c r="B19" s="465"/>
      <c r="C19" s="466"/>
      <c r="D19" s="466"/>
      <c r="E19" s="466"/>
      <c r="F19" s="465"/>
      <c r="G19" s="1347"/>
      <c r="H19" s="466"/>
      <c r="I19" s="468"/>
      <c r="J19" s="465"/>
      <c r="K19" s="468"/>
      <c r="L19" s="469"/>
      <c r="M19" s="470"/>
      <c r="N19" s="272"/>
    </row>
    <row r="20" spans="1:14" ht="14.25" customHeight="1">
      <c r="A20" s="464"/>
      <c r="B20" s="465"/>
      <c r="C20" s="466"/>
      <c r="D20" s="466"/>
      <c r="E20" s="466"/>
      <c r="F20" s="465"/>
      <c r="G20" s="1347"/>
      <c r="H20" s="466"/>
      <c r="I20" s="468"/>
      <c r="J20" s="465"/>
      <c r="K20" s="468"/>
      <c r="L20" s="469"/>
      <c r="M20" s="470"/>
      <c r="N20" s="272"/>
    </row>
    <row r="21" spans="1:14" ht="14.25" customHeight="1">
      <c r="A21" s="464"/>
      <c r="B21" s="465"/>
      <c r="C21" s="466"/>
      <c r="D21" s="466"/>
      <c r="E21" s="466"/>
      <c r="F21" s="465"/>
      <c r="G21" s="1348"/>
      <c r="H21" s="466"/>
      <c r="I21" s="468"/>
      <c r="J21" s="465"/>
      <c r="K21" s="468"/>
      <c r="L21" s="469"/>
      <c r="M21" s="470"/>
      <c r="N21" s="272"/>
    </row>
    <row r="22" spans="1:14" ht="14.25" customHeight="1">
      <c r="A22" s="464" t="s">
        <v>947</v>
      </c>
      <c r="B22" s="465">
        <v>378890.5</v>
      </c>
      <c r="C22" s="466"/>
      <c r="D22" s="466"/>
      <c r="E22" s="466"/>
      <c r="F22" s="465"/>
      <c r="G22" s="1215"/>
      <c r="H22" s="466"/>
      <c r="I22" s="468"/>
      <c r="J22" s="465"/>
      <c r="K22" s="468"/>
      <c r="L22" s="469"/>
      <c r="M22" s="470"/>
      <c r="N22" s="272"/>
    </row>
    <row r="23" spans="1:14" ht="14.25" customHeight="1">
      <c r="A23" s="464" t="s">
        <v>948</v>
      </c>
      <c r="B23" s="465">
        <v>29065</v>
      </c>
      <c r="C23" s="466"/>
      <c r="D23" s="466"/>
      <c r="E23" s="466"/>
      <c r="F23" s="465"/>
      <c r="G23" s="1215"/>
      <c r="H23" s="466"/>
      <c r="I23" s="468"/>
      <c r="J23" s="465"/>
      <c r="K23" s="468"/>
      <c r="L23" s="469"/>
      <c r="M23" s="470"/>
      <c r="N23" s="272"/>
    </row>
    <row r="24" spans="1:14" ht="14.25" customHeight="1">
      <c r="A24" s="464" t="s">
        <v>949</v>
      </c>
      <c r="B24" s="465">
        <v>10094</v>
      </c>
      <c r="C24" s="466"/>
      <c r="D24" s="466"/>
      <c r="E24" s="466"/>
      <c r="F24" s="465"/>
      <c r="G24" s="1215"/>
      <c r="H24" s="466"/>
      <c r="I24" s="468"/>
      <c r="J24" s="465"/>
      <c r="K24" s="468"/>
      <c r="L24" s="469"/>
      <c r="M24" s="470"/>
      <c r="N24" s="272"/>
    </row>
    <row r="25" spans="1:14" ht="14.25" customHeight="1">
      <c r="A25" s="464" t="s">
        <v>950</v>
      </c>
      <c r="B25" s="465">
        <v>70452.84</v>
      </c>
      <c r="C25" s="466"/>
      <c r="D25" s="466"/>
      <c r="E25" s="466"/>
      <c r="F25" s="465"/>
      <c r="G25" s="1214"/>
      <c r="H25" s="466"/>
      <c r="I25" s="468"/>
      <c r="J25" s="465"/>
      <c r="K25" s="468"/>
      <c r="L25" s="469"/>
      <c r="M25" s="470"/>
      <c r="N25" s="272"/>
    </row>
    <row r="26" spans="1:14" ht="14.25" customHeight="1">
      <c r="A26" s="464" t="s">
        <v>951</v>
      </c>
      <c r="B26" s="465">
        <v>368780.48</v>
      </c>
      <c r="C26" s="466"/>
      <c r="D26" s="466"/>
      <c r="E26" s="466"/>
      <c r="F26" s="465"/>
      <c r="G26" s="1214"/>
      <c r="H26" s="466"/>
      <c r="I26" s="468"/>
      <c r="J26" s="465"/>
      <c r="K26" s="468"/>
      <c r="L26" s="469"/>
      <c r="M26" s="470"/>
      <c r="N26" s="272"/>
    </row>
    <row r="27" spans="1:14" ht="14.25" customHeight="1">
      <c r="A27" s="464"/>
      <c r="B27" s="465"/>
      <c r="C27" s="466"/>
      <c r="D27" s="466"/>
      <c r="E27" s="466"/>
      <c r="F27" s="465"/>
      <c r="G27" s="1214"/>
      <c r="H27" s="466"/>
      <c r="I27" s="468"/>
      <c r="J27" s="465"/>
      <c r="K27" s="468"/>
      <c r="L27" s="469"/>
      <c r="M27" s="470"/>
      <c r="N27" s="272"/>
    </row>
    <row r="28" spans="1:14" ht="14.25" customHeight="1">
      <c r="A28" s="464"/>
      <c r="B28" s="465"/>
      <c r="C28" s="466"/>
      <c r="D28" s="466"/>
      <c r="E28" s="466"/>
      <c r="F28" s="465"/>
      <c r="G28" s="1214"/>
      <c r="H28" s="466"/>
      <c r="I28" s="468"/>
      <c r="J28" s="465"/>
      <c r="K28" s="468"/>
      <c r="L28" s="469"/>
      <c r="M28" s="470"/>
      <c r="N28" s="272"/>
    </row>
    <row r="29" spans="1:14" ht="14.25" customHeight="1">
      <c r="A29" s="464"/>
      <c r="B29" s="465"/>
      <c r="C29" s="466"/>
      <c r="D29" s="466"/>
      <c r="E29" s="466"/>
      <c r="F29" s="465"/>
      <c r="G29" s="1214"/>
      <c r="H29" s="466"/>
      <c r="I29" s="468"/>
      <c r="J29" s="465"/>
      <c r="K29" s="468"/>
      <c r="L29" s="469"/>
      <c r="M29" s="470"/>
      <c r="N29" s="272"/>
    </row>
    <row r="30" spans="1:14" ht="14.25" customHeight="1" thickBot="1">
      <c r="A30" s="464"/>
      <c r="B30" s="465">
        <f>SUM(B11:B29)</f>
        <v>1399385.8199999998</v>
      </c>
      <c r="C30" s="465">
        <f>SUM(C11:C29)</f>
        <v>102400</v>
      </c>
      <c r="D30" s="465">
        <f>SUM(D11:D29)</f>
        <v>58408</v>
      </c>
      <c r="E30" s="465">
        <f>SUM(E11:E29)</f>
        <v>28290</v>
      </c>
      <c r="F30" s="465">
        <f>SUM(F11:F29)</f>
        <v>28290</v>
      </c>
      <c r="G30" s="1215"/>
      <c r="H30" s="473">
        <f>SUM(H11:H29)</f>
        <v>0</v>
      </c>
      <c r="I30" s="474" t="s">
        <v>88</v>
      </c>
      <c r="J30" s="472">
        <f>SUM(J11:J29)</f>
        <v>0</v>
      </c>
      <c r="K30" s="474" t="s">
        <v>88</v>
      </c>
      <c r="L30" s="475">
        <f>SUM(L11:L29)</f>
        <v>0</v>
      </c>
      <c r="M30" s="476" t="s">
        <v>88</v>
      </c>
      <c r="N30" s="272"/>
    </row>
    <row r="31" spans="1:14" ht="14.25" customHeight="1">
      <c r="A31" s="1330" t="s">
        <v>260</v>
      </c>
      <c r="B31" s="1331"/>
      <c r="C31" s="1331"/>
      <c r="D31" s="1331"/>
      <c r="E31" s="1331"/>
      <c r="F31" s="1331"/>
      <c r="G31" s="1331"/>
      <c r="H31" s="1331"/>
      <c r="I31" s="1331"/>
      <c r="J31" s="1331"/>
      <c r="K31" s="1331"/>
      <c r="L31" s="1331"/>
      <c r="M31" s="1332"/>
      <c r="N31" s="272"/>
    </row>
    <row r="32" spans="1:14" ht="14.25" customHeight="1">
      <c r="A32" s="464"/>
      <c r="B32" s="465"/>
      <c r="C32" s="466"/>
      <c r="D32" s="477" t="s">
        <v>88</v>
      </c>
      <c r="E32" s="466"/>
      <c r="F32" s="465"/>
      <c r="G32" s="467"/>
      <c r="H32" s="466"/>
      <c r="I32" s="468"/>
      <c r="J32" s="465"/>
      <c r="K32" s="468"/>
      <c r="L32" s="469"/>
      <c r="M32" s="470"/>
      <c r="N32" s="272"/>
    </row>
    <row r="33" spans="1:14" ht="14.25" customHeight="1">
      <c r="A33" s="464"/>
      <c r="B33" s="465"/>
      <c r="C33" s="466"/>
      <c r="D33" s="477" t="s">
        <v>88</v>
      </c>
      <c r="E33" s="466"/>
      <c r="F33" s="465"/>
      <c r="G33" s="467"/>
      <c r="H33" s="466"/>
      <c r="I33" s="468"/>
      <c r="J33" s="465"/>
      <c r="K33" s="468"/>
      <c r="L33" s="469"/>
      <c r="M33" s="470"/>
      <c r="N33" s="272"/>
    </row>
    <row r="34" spans="1:14" ht="14.25" customHeight="1">
      <c r="A34" s="464"/>
      <c r="B34" s="465"/>
      <c r="C34" s="466"/>
      <c r="D34" s="477" t="s">
        <v>88</v>
      </c>
      <c r="E34" s="466"/>
      <c r="F34" s="465"/>
      <c r="G34" s="467"/>
      <c r="H34" s="466"/>
      <c r="I34" s="468"/>
      <c r="J34" s="465"/>
      <c r="K34" s="468"/>
      <c r="L34" s="469"/>
      <c r="M34" s="470"/>
      <c r="N34" s="272"/>
    </row>
    <row r="35" spans="1:14" ht="12.75">
      <c r="A35" s="464"/>
      <c r="B35" s="465"/>
      <c r="C35" s="466"/>
      <c r="D35" s="477" t="s">
        <v>88</v>
      </c>
      <c r="E35" s="466"/>
      <c r="F35" s="465"/>
      <c r="G35" s="467"/>
      <c r="H35" s="466"/>
      <c r="I35" s="468"/>
      <c r="J35" s="465"/>
      <c r="K35" s="468"/>
      <c r="L35" s="469"/>
      <c r="M35" s="470"/>
      <c r="N35" s="272"/>
    </row>
    <row r="36" spans="1:14" ht="12.75">
      <c r="A36" s="464"/>
      <c r="B36" s="465"/>
      <c r="C36" s="466"/>
      <c r="D36" s="477" t="s">
        <v>88</v>
      </c>
      <c r="E36" s="466"/>
      <c r="F36" s="465"/>
      <c r="G36" s="467"/>
      <c r="H36" s="466"/>
      <c r="I36" s="468"/>
      <c r="J36" s="465"/>
      <c r="K36" s="468"/>
      <c r="L36" s="469"/>
      <c r="M36" s="470"/>
      <c r="N36" s="272"/>
    </row>
    <row r="37" spans="1:14" s="6" customFormat="1" ht="12.75">
      <c r="A37" s="464"/>
      <c r="B37" s="465"/>
      <c r="C37" s="466"/>
      <c r="D37" s="477" t="s">
        <v>88</v>
      </c>
      <c r="E37" s="466"/>
      <c r="F37" s="465"/>
      <c r="G37" s="467"/>
      <c r="H37" s="466"/>
      <c r="I37" s="468"/>
      <c r="J37" s="465"/>
      <c r="K37" s="468"/>
      <c r="L37" s="469"/>
      <c r="M37" s="470"/>
      <c r="N37" s="272"/>
    </row>
    <row r="38" spans="1:14" ht="13.5" thickBot="1">
      <c r="A38" s="471" t="s">
        <v>261</v>
      </c>
      <c r="B38" s="472">
        <f>SUM(B32:B37)</f>
        <v>0</v>
      </c>
      <c r="C38" s="473">
        <f>SUM(C32:C37)</f>
        <v>0</v>
      </c>
      <c r="D38" s="478" t="s">
        <v>88</v>
      </c>
      <c r="E38" s="473">
        <f>SUM(E32:E37)</f>
        <v>0</v>
      </c>
      <c r="F38" s="472">
        <f>SUM(F32:F37)</f>
        <v>0</v>
      </c>
      <c r="G38" s="474" t="s">
        <v>88</v>
      </c>
      <c r="H38" s="473">
        <f>SUM(H32:H37)</f>
        <v>0</v>
      </c>
      <c r="I38" s="479" t="s">
        <v>88</v>
      </c>
      <c r="J38" s="472">
        <f>SUM(J32:J37)</f>
        <v>0</v>
      </c>
      <c r="K38" s="479" t="s">
        <v>88</v>
      </c>
      <c r="L38" s="475">
        <f>SUM(L32:L37)</f>
        <v>0</v>
      </c>
      <c r="M38" s="476" t="s">
        <v>88</v>
      </c>
      <c r="N38" s="272"/>
    </row>
    <row r="39" spans="1:14" ht="13.5" thickBot="1">
      <c r="A39" s="480" t="s">
        <v>31</v>
      </c>
      <c r="B39" s="481">
        <f>B30+B38</f>
        <v>1399385.8199999998</v>
      </c>
      <c r="C39" s="481">
        <f>C30+C38</f>
        <v>102400</v>
      </c>
      <c r="D39" s="481">
        <f>D30</f>
        <v>58408</v>
      </c>
      <c r="E39" s="482">
        <f>E30+E38</f>
        <v>28290</v>
      </c>
      <c r="F39" s="481">
        <f>F30+F38</f>
        <v>28290</v>
      </c>
      <c r="G39" s="483" t="s">
        <v>88</v>
      </c>
      <c r="H39" s="482">
        <f>H30+H38</f>
        <v>0</v>
      </c>
      <c r="I39" s="484" t="s">
        <v>88</v>
      </c>
      <c r="J39" s="481">
        <f>J30+J38</f>
        <v>0</v>
      </c>
      <c r="K39" s="485" t="s">
        <v>88</v>
      </c>
      <c r="L39" s="481">
        <f>L30+L38</f>
        <v>0</v>
      </c>
      <c r="M39" s="486" t="s">
        <v>88</v>
      </c>
      <c r="N39" s="272"/>
    </row>
    <row r="40" spans="1:14" ht="13.5" thickTop="1">
      <c r="A40" s="272"/>
      <c r="B40" s="450"/>
      <c r="C40" s="450"/>
      <c r="D40" s="450"/>
      <c r="E40" s="450"/>
      <c r="F40" s="272"/>
      <c r="G40" s="272"/>
      <c r="H40" s="272"/>
      <c r="I40" s="272"/>
      <c r="J40" s="272"/>
      <c r="K40" s="272"/>
      <c r="L40" s="272"/>
      <c r="M40" s="272"/>
      <c r="N40" s="272"/>
    </row>
    <row r="41" spans="1:14" ht="12.75">
      <c r="A41" s="450" t="s">
        <v>41</v>
      </c>
      <c r="B41" s="450"/>
      <c r="C41" s="450"/>
      <c r="D41" s="450"/>
      <c r="E41" s="450"/>
      <c r="F41" s="272"/>
      <c r="G41" s="272"/>
      <c r="H41" s="272"/>
      <c r="I41" s="272"/>
      <c r="J41" s="272"/>
      <c r="K41" s="272"/>
      <c r="L41" s="272"/>
      <c r="M41" s="272"/>
      <c r="N41" s="272"/>
    </row>
    <row r="42" spans="1:14" ht="12.75">
      <c r="A42" s="487" t="s">
        <v>304</v>
      </c>
      <c r="B42" s="487"/>
      <c r="C42" s="487"/>
      <c r="D42" s="487"/>
      <c r="E42" s="487"/>
      <c r="F42" s="452"/>
      <c r="G42" s="452"/>
      <c r="H42" s="452"/>
      <c r="I42" s="452"/>
      <c r="J42" s="452"/>
      <c r="K42" s="452"/>
      <c r="L42" s="452"/>
      <c r="M42" s="452"/>
      <c r="N42" s="452"/>
    </row>
    <row r="43" spans="1:14" ht="12.75">
      <c r="A43" s="450" t="s">
        <v>117</v>
      </c>
      <c r="B43" s="450"/>
      <c r="C43" s="450"/>
      <c r="D43" s="450"/>
      <c r="E43" s="450"/>
      <c r="F43" s="272"/>
      <c r="G43" s="272"/>
      <c r="H43" s="272"/>
      <c r="I43" s="272"/>
      <c r="J43" s="272"/>
      <c r="K43" s="272"/>
      <c r="L43" s="272"/>
      <c r="M43" s="272"/>
      <c r="N43" s="272"/>
    </row>
    <row r="44" spans="1:14" ht="12.75">
      <c r="A44" s="450" t="s">
        <v>262</v>
      </c>
      <c r="B44" s="450"/>
      <c r="C44" s="450"/>
      <c r="D44" s="450"/>
      <c r="E44" s="450"/>
      <c r="F44" s="272"/>
      <c r="G44" s="272"/>
      <c r="H44" s="272"/>
      <c r="I44" s="272"/>
      <c r="J44" s="272"/>
      <c r="K44" s="272"/>
      <c r="L44" s="272"/>
      <c r="M44" s="272"/>
      <c r="N44" s="272"/>
    </row>
    <row r="45" spans="1:14" ht="18" customHeight="1">
      <c r="A45" s="488" t="s">
        <v>42</v>
      </c>
      <c r="B45" s="489"/>
      <c r="C45" s="489"/>
      <c r="D45" s="489"/>
      <c r="E45" s="450"/>
      <c r="F45" s="272"/>
      <c r="G45" s="272"/>
      <c r="H45" s="272"/>
      <c r="I45" s="272"/>
      <c r="J45" s="272"/>
      <c r="K45" s="272"/>
      <c r="L45" s="272"/>
      <c r="M45" s="272"/>
      <c r="N45" s="272"/>
    </row>
    <row r="46" spans="1:14" ht="23.25" customHeight="1">
      <c r="A46" s="490"/>
      <c r="B46" s="491"/>
      <c r="C46" s="491"/>
      <c r="D46" s="491"/>
      <c r="E46" s="491"/>
      <c r="F46" s="492"/>
      <c r="G46" s="492"/>
      <c r="H46" s="492"/>
      <c r="I46" s="492"/>
      <c r="J46" s="272"/>
      <c r="K46" s="272"/>
      <c r="L46" s="272"/>
      <c r="M46" s="272"/>
      <c r="N46" s="272"/>
    </row>
    <row r="47" spans="1:19" ht="18">
      <c r="A47" s="202" t="s">
        <v>305</v>
      </c>
      <c r="B47" s="272"/>
      <c r="C47" s="272"/>
      <c r="D47" s="272"/>
      <c r="E47" s="272"/>
      <c r="F47" s="272"/>
      <c r="G47" s="453"/>
      <c r="H47" s="272"/>
      <c r="I47" s="272"/>
      <c r="J47" s="272"/>
      <c r="K47" s="272"/>
      <c r="L47" s="272"/>
      <c r="M47" s="272"/>
      <c r="N47" s="272"/>
      <c r="O47" s="138"/>
      <c r="P47" s="138"/>
      <c r="Q47" s="138"/>
      <c r="R47" s="138"/>
      <c r="S47" s="138"/>
    </row>
    <row r="48" spans="1:19" ht="13.5" thickBot="1">
      <c r="A48" s="455"/>
      <c r="B48" s="272"/>
      <c r="C48" s="272"/>
      <c r="D48" s="272"/>
      <c r="E48" s="272"/>
      <c r="F48" s="272"/>
      <c r="G48" s="453"/>
      <c r="H48" s="272"/>
      <c r="I48" s="272"/>
      <c r="J48" s="272"/>
      <c r="K48" s="272"/>
      <c r="L48" s="272"/>
      <c r="M48" s="453" t="s">
        <v>24</v>
      </c>
      <c r="N48" s="272"/>
      <c r="O48" s="192"/>
      <c r="P48" s="192"/>
      <c r="Q48" s="192"/>
      <c r="R48" s="138"/>
      <c r="S48" s="138"/>
    </row>
    <row r="49" spans="1:19" ht="13.5" thickTop="1">
      <c r="A49" s="1333" t="s">
        <v>32</v>
      </c>
      <c r="B49" s="1357" t="s">
        <v>306</v>
      </c>
      <c r="C49" s="1349" t="s">
        <v>307</v>
      </c>
      <c r="D49" s="1350"/>
      <c r="E49" s="1350"/>
      <c r="F49" s="1350"/>
      <c r="G49" s="1350"/>
      <c r="H49" s="1350"/>
      <c r="I49" s="1350"/>
      <c r="J49" s="1350"/>
      <c r="K49" s="1350"/>
      <c r="L49" s="1350"/>
      <c r="M49" s="1351"/>
      <c r="N49" s="272"/>
      <c r="O49" s="192"/>
      <c r="P49" s="192"/>
      <c r="Q49" s="192"/>
      <c r="R49" s="138"/>
      <c r="S49" s="138"/>
    </row>
    <row r="50" spans="1:19" ht="12.75">
      <c r="A50" s="1334"/>
      <c r="B50" s="1358"/>
      <c r="C50" s="1352" t="s">
        <v>174</v>
      </c>
      <c r="D50" s="1353"/>
      <c r="E50" s="1353"/>
      <c r="F50" s="1353"/>
      <c r="G50" s="1354"/>
      <c r="H50" s="1352" t="s">
        <v>172</v>
      </c>
      <c r="I50" s="1353"/>
      <c r="J50" s="1353"/>
      <c r="K50" s="1353"/>
      <c r="L50" s="1353"/>
      <c r="M50" s="1355"/>
      <c r="N50" s="272"/>
      <c r="O50" s="192"/>
      <c r="P50" s="192"/>
      <c r="Q50" s="192"/>
      <c r="R50" s="138"/>
      <c r="S50" s="138"/>
    </row>
    <row r="51" spans="1:19" ht="39" thickBot="1">
      <c r="A51" s="1335"/>
      <c r="B51" s="1359"/>
      <c r="C51" s="193" t="s">
        <v>38</v>
      </c>
      <c r="D51" s="1339" t="s">
        <v>39</v>
      </c>
      <c r="E51" s="1340"/>
      <c r="F51" s="1340"/>
      <c r="G51" s="1343"/>
      <c r="H51" s="194" t="s">
        <v>38</v>
      </c>
      <c r="I51" s="195" t="s">
        <v>173</v>
      </c>
      <c r="J51" s="1339" t="s">
        <v>39</v>
      </c>
      <c r="K51" s="1340"/>
      <c r="L51" s="1340"/>
      <c r="M51" s="1341"/>
      <c r="N51" s="493"/>
      <c r="O51" s="192"/>
      <c r="P51" s="192"/>
      <c r="Q51" s="192"/>
      <c r="R51" s="138"/>
      <c r="S51" s="138"/>
    </row>
    <row r="52" spans="1:19" ht="12.75">
      <c r="A52" s="494" t="s">
        <v>948</v>
      </c>
      <c r="B52" s="495">
        <v>5406</v>
      </c>
      <c r="C52" s="495">
        <v>5406</v>
      </c>
      <c r="D52" s="1336" t="s">
        <v>952</v>
      </c>
      <c r="E52" s="1337"/>
      <c r="F52" s="1337"/>
      <c r="G52" s="1338"/>
      <c r="H52" s="496"/>
      <c r="I52" s="497"/>
      <c r="J52" s="1336"/>
      <c r="K52" s="1337"/>
      <c r="L52" s="1337"/>
      <c r="M52" s="1342"/>
      <c r="N52" s="498"/>
      <c r="O52" s="192"/>
      <c r="P52" s="192"/>
      <c r="Q52" s="192"/>
      <c r="R52" s="138"/>
      <c r="S52" s="138"/>
    </row>
    <row r="53" spans="1:19" ht="12.75">
      <c r="A53" s="499"/>
      <c r="B53" s="465"/>
      <c r="C53" s="465"/>
      <c r="D53" s="1323"/>
      <c r="E53" s="1324"/>
      <c r="F53" s="1324"/>
      <c r="G53" s="1325"/>
      <c r="H53" s="466"/>
      <c r="I53" s="500"/>
      <c r="J53" s="1323"/>
      <c r="K53" s="1324"/>
      <c r="L53" s="1324"/>
      <c r="M53" s="1326"/>
      <c r="N53" s="498"/>
      <c r="O53" s="138"/>
      <c r="P53" s="138"/>
      <c r="Q53" s="138"/>
      <c r="R53" s="138"/>
      <c r="S53" s="138"/>
    </row>
    <row r="54" spans="1:15" ht="12.75">
      <c r="A54" s="499"/>
      <c r="B54" s="465"/>
      <c r="C54" s="465"/>
      <c r="D54" s="1323"/>
      <c r="E54" s="1324"/>
      <c r="F54" s="1324"/>
      <c r="G54" s="1325"/>
      <c r="H54" s="466"/>
      <c r="I54" s="500"/>
      <c r="J54" s="1323"/>
      <c r="K54" s="1324"/>
      <c r="L54" s="1324"/>
      <c r="M54" s="1326"/>
      <c r="N54" s="498"/>
      <c r="O54" s="138"/>
    </row>
    <row r="55" spans="1:14" ht="12.75">
      <c r="A55" s="499"/>
      <c r="B55" s="465"/>
      <c r="C55" s="465"/>
      <c r="D55" s="1323"/>
      <c r="E55" s="1324"/>
      <c r="F55" s="1324"/>
      <c r="G55" s="1325"/>
      <c r="H55" s="466"/>
      <c r="I55" s="500"/>
      <c r="J55" s="1323"/>
      <c r="K55" s="1324"/>
      <c r="L55" s="1324"/>
      <c r="M55" s="1326"/>
      <c r="N55" s="498"/>
    </row>
    <row r="56" spans="1:14" ht="13.5" thickBot="1">
      <c r="A56" s="499"/>
      <c r="B56" s="465"/>
      <c r="C56" s="465"/>
      <c r="D56" s="1327"/>
      <c r="E56" s="1328"/>
      <c r="F56" s="1328"/>
      <c r="G56" s="1329"/>
      <c r="H56" s="466"/>
      <c r="I56" s="500"/>
      <c r="J56" s="1323"/>
      <c r="K56" s="1324"/>
      <c r="L56" s="1324"/>
      <c r="M56" s="1326"/>
      <c r="N56" s="498"/>
    </row>
    <row r="57" spans="1:14" ht="13.5" thickBot="1">
      <c r="A57" s="501" t="s">
        <v>31</v>
      </c>
      <c r="B57" s="502">
        <f>SUM(B52:B56)</f>
        <v>5406</v>
      </c>
      <c r="C57" s="502">
        <f>SUM(C52:C56)</f>
        <v>5406</v>
      </c>
      <c r="D57" s="1317"/>
      <c r="E57" s="1318"/>
      <c r="F57" s="1318"/>
      <c r="G57" s="1319"/>
      <c r="H57" s="504">
        <f>SUM(H52:H56)</f>
        <v>0</v>
      </c>
      <c r="I57" s="504">
        <f>SUM(I52:I56)</f>
        <v>0</v>
      </c>
      <c r="J57" s="1320"/>
      <c r="K57" s="1321"/>
      <c r="L57" s="1321"/>
      <c r="M57" s="1322"/>
      <c r="N57" s="493"/>
    </row>
    <row r="58" spans="1:14" ht="13.5" thickTop="1">
      <c r="A58" s="272"/>
      <c r="B58" s="450"/>
      <c r="C58" s="272"/>
      <c r="D58" s="272"/>
      <c r="E58" s="272"/>
      <c r="F58" s="272"/>
      <c r="G58" s="272"/>
      <c r="H58" s="493"/>
      <c r="I58" s="493"/>
      <c r="J58" s="493"/>
      <c r="K58" s="493"/>
      <c r="L58" s="493"/>
      <c r="M58" s="493"/>
      <c r="N58" s="493"/>
    </row>
    <row r="59" spans="1:14" ht="12.75">
      <c r="A59" s="450" t="s">
        <v>41</v>
      </c>
      <c r="B59" s="450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</row>
    <row r="60" spans="1:14" ht="12.75">
      <c r="A60" s="450" t="s">
        <v>263</v>
      </c>
      <c r="B60" s="450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</row>
    <row r="61" spans="1:14" ht="12.75">
      <c r="A61" s="505" t="s">
        <v>264</v>
      </c>
      <c r="B61" s="450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</row>
    <row r="62" spans="1:14" ht="12.7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</row>
    <row r="63" spans="1:14" ht="12.7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</row>
    <row r="64" spans="1:14" ht="12.7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</row>
    <row r="65" spans="1:14" ht="12.75">
      <c r="A65" s="450" t="s">
        <v>72</v>
      </c>
      <c r="B65" s="1159">
        <v>40956</v>
      </c>
      <c r="C65" s="272"/>
      <c r="D65" s="272"/>
      <c r="E65" s="450" t="s">
        <v>26</v>
      </c>
      <c r="F65" s="450"/>
      <c r="G65" s="450" t="s">
        <v>418</v>
      </c>
      <c r="H65" s="450"/>
      <c r="I65" s="450"/>
      <c r="J65" s="450"/>
      <c r="K65" s="450"/>
      <c r="L65" s="272"/>
      <c r="M65" s="272"/>
      <c r="N65" s="272"/>
    </row>
    <row r="66" spans="1:14" ht="12.75">
      <c r="A66" s="450" t="s">
        <v>257</v>
      </c>
      <c r="B66" s="272" t="s">
        <v>416</v>
      </c>
      <c r="C66" s="272"/>
      <c r="D66" s="272"/>
      <c r="E66" s="450" t="s">
        <v>28</v>
      </c>
      <c r="F66" s="450"/>
      <c r="G66" s="450" t="s">
        <v>654</v>
      </c>
      <c r="H66" s="450"/>
      <c r="I66" s="450"/>
      <c r="J66" s="450"/>
      <c r="K66" s="450"/>
      <c r="L66" s="272"/>
      <c r="M66" s="272"/>
      <c r="N66" s="272"/>
    </row>
    <row r="67" spans="1:14" ht="12.75">
      <c r="A67" s="450" t="s">
        <v>29</v>
      </c>
      <c r="B67" s="272"/>
      <c r="C67" s="272"/>
      <c r="D67" s="272"/>
      <c r="E67" s="450"/>
      <c r="F67" s="450"/>
      <c r="G67" s="450"/>
      <c r="H67" s="450"/>
      <c r="I67" s="450"/>
      <c r="J67" s="450"/>
      <c r="K67" s="450"/>
      <c r="L67" s="272"/>
      <c r="M67" s="272"/>
      <c r="N67" s="272"/>
    </row>
  </sheetData>
  <sheetProtection/>
  <mergeCells count="36">
    <mergeCell ref="G15:G17"/>
    <mergeCell ref="G18:G21"/>
    <mergeCell ref="B49:B51"/>
    <mergeCell ref="L8:M8"/>
    <mergeCell ref="D7:D8"/>
    <mergeCell ref="C7:C8"/>
    <mergeCell ref="E7:E8"/>
    <mergeCell ref="F7:M7"/>
    <mergeCell ref="F8:G8"/>
    <mergeCell ref="H8:I8"/>
    <mergeCell ref="J8:K8"/>
    <mergeCell ref="G11:G14"/>
    <mergeCell ref="C49:M49"/>
    <mergeCell ref="C50:G50"/>
    <mergeCell ref="H50:M50"/>
    <mergeCell ref="A1:B1"/>
    <mergeCell ref="A2:B2"/>
    <mergeCell ref="A7:A9"/>
    <mergeCell ref="B7:B9"/>
    <mergeCell ref="A10:M10"/>
    <mergeCell ref="A31:M31"/>
    <mergeCell ref="A49:A51"/>
    <mergeCell ref="D52:G52"/>
    <mergeCell ref="D53:G53"/>
    <mergeCell ref="J53:M53"/>
    <mergeCell ref="J51:M51"/>
    <mergeCell ref="J52:M52"/>
    <mergeCell ref="D51:G51"/>
    <mergeCell ref="D57:G57"/>
    <mergeCell ref="J57:M57"/>
    <mergeCell ref="D54:G54"/>
    <mergeCell ref="J54:M54"/>
    <mergeCell ref="D55:G55"/>
    <mergeCell ref="J55:M55"/>
    <mergeCell ref="D56:G56"/>
    <mergeCell ref="J56:M5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zoomScalePageLayoutView="0" workbookViewId="0" topLeftCell="A1">
      <selection activeCell="F49" sqref="F49"/>
    </sheetView>
  </sheetViews>
  <sheetFormatPr defaultColWidth="9.140625" defaultRowHeight="12.75"/>
  <cols>
    <col min="1" max="3" width="13.421875" style="0" customWidth="1"/>
    <col min="4" max="4" width="33.8515625" style="0" customWidth="1"/>
    <col min="5" max="5" width="13.421875" style="0" customWidth="1"/>
    <col min="6" max="6" width="31.8515625" style="0" customWidth="1"/>
    <col min="7" max="7" width="13.421875" style="0" customWidth="1"/>
    <col min="8" max="8" width="31.8515625" style="0" customWidth="1"/>
  </cols>
  <sheetData>
    <row r="1" spans="1:9" ht="12.75">
      <c r="A1" s="1356" t="s">
        <v>45</v>
      </c>
      <c r="B1" s="1369"/>
      <c r="C1" s="452"/>
      <c r="D1" s="452"/>
      <c r="E1" s="452"/>
      <c r="F1" s="506"/>
      <c r="G1" s="452"/>
      <c r="H1" s="415" t="s">
        <v>51</v>
      </c>
      <c r="I1">
        <v>843474</v>
      </c>
    </row>
    <row r="2" spans="1:8" ht="12.75">
      <c r="A2" s="1356" t="s">
        <v>46</v>
      </c>
      <c r="B2" s="1356"/>
      <c r="C2" s="1158" t="s">
        <v>786</v>
      </c>
      <c r="D2" s="452"/>
      <c r="E2" s="452"/>
      <c r="F2" s="415"/>
      <c r="G2" s="452"/>
      <c r="H2" s="416" t="s">
        <v>290</v>
      </c>
    </row>
    <row r="3" spans="1:8" ht="12.75">
      <c r="A3" s="451"/>
      <c r="B3" s="451"/>
      <c r="C3" s="452"/>
      <c r="D3" s="452"/>
      <c r="E3" s="452"/>
      <c r="F3" s="415"/>
      <c r="G3" s="452"/>
      <c r="H3" s="196"/>
    </row>
    <row r="4" spans="1:8" ht="20.25" customHeight="1">
      <c r="A4" s="272"/>
      <c r="B4" s="272"/>
      <c r="C4" s="272"/>
      <c r="D4" s="272"/>
      <c r="E4" s="272"/>
      <c r="F4" s="453"/>
      <c r="G4" s="272"/>
      <c r="H4" s="453"/>
    </row>
    <row r="5" spans="1:8" ht="18">
      <c r="A5" s="202" t="s">
        <v>310</v>
      </c>
      <c r="B5" s="272"/>
      <c r="C5" s="272"/>
      <c r="D5" s="272"/>
      <c r="E5" s="272"/>
      <c r="F5" s="456"/>
      <c r="G5" s="272"/>
      <c r="H5" s="456"/>
    </row>
    <row r="6" spans="1:8" ht="13.5" thickBot="1">
      <c r="A6" s="455"/>
      <c r="B6" s="272"/>
      <c r="C6" s="272"/>
      <c r="D6" s="272"/>
      <c r="E6" s="272"/>
      <c r="F6" s="453"/>
      <c r="G6" s="272"/>
      <c r="H6" s="453" t="s">
        <v>24</v>
      </c>
    </row>
    <row r="7" spans="1:8" ht="12.75" customHeight="1" thickTop="1">
      <c r="A7" s="1333" t="s">
        <v>32</v>
      </c>
      <c r="B7" s="1357" t="s">
        <v>308</v>
      </c>
      <c r="C7" s="1370" t="s">
        <v>30</v>
      </c>
      <c r="D7" s="1370"/>
      <c r="E7" s="1370"/>
      <c r="F7" s="1370"/>
      <c r="G7" s="1370"/>
      <c r="H7" s="1371"/>
    </row>
    <row r="8" spans="1:8" ht="26.25" customHeight="1">
      <c r="A8" s="1334"/>
      <c r="B8" s="1358"/>
      <c r="C8" s="1352" t="s">
        <v>43</v>
      </c>
      <c r="D8" s="1354"/>
      <c r="E8" s="1352" t="s">
        <v>44</v>
      </c>
      <c r="F8" s="1354"/>
      <c r="G8" s="1353" t="s">
        <v>116</v>
      </c>
      <c r="H8" s="1355"/>
    </row>
    <row r="9" spans="1:8" ht="13.5" thickBot="1">
      <c r="A9" s="1335"/>
      <c r="B9" s="1359"/>
      <c r="C9" s="457" t="s">
        <v>38</v>
      </c>
      <c r="D9" s="193" t="s">
        <v>62</v>
      </c>
      <c r="E9" s="193" t="s">
        <v>38</v>
      </c>
      <c r="F9" s="193" t="s">
        <v>39</v>
      </c>
      <c r="G9" s="194" t="s">
        <v>38</v>
      </c>
      <c r="H9" s="458" t="s">
        <v>39</v>
      </c>
    </row>
    <row r="10" spans="1:8" ht="14.25" customHeight="1">
      <c r="A10" s="1330" t="s">
        <v>266</v>
      </c>
      <c r="B10" s="1331"/>
      <c r="C10" s="1331"/>
      <c r="D10" s="1331"/>
      <c r="E10" s="1331"/>
      <c r="F10" s="1331"/>
      <c r="G10" s="1331"/>
      <c r="H10" s="1332"/>
    </row>
    <row r="11" spans="1:8" ht="14.25" customHeight="1">
      <c r="A11" s="464" t="s">
        <v>787</v>
      </c>
      <c r="B11" s="465">
        <v>21211898.9</v>
      </c>
      <c r="C11" s="507">
        <v>21211898.9</v>
      </c>
      <c r="D11" s="465" t="s">
        <v>801</v>
      </c>
      <c r="E11" s="508"/>
      <c r="F11" s="509"/>
      <c r="G11" s="477"/>
      <c r="H11" s="510"/>
    </row>
    <row r="12" spans="1:8" ht="14.25" customHeight="1">
      <c r="A12" s="464" t="s">
        <v>788</v>
      </c>
      <c r="B12" s="465">
        <v>1173159.84</v>
      </c>
      <c r="C12" s="507">
        <v>1173159.84</v>
      </c>
      <c r="D12" s="465" t="s">
        <v>802</v>
      </c>
      <c r="E12" s="465"/>
      <c r="F12" s="467"/>
      <c r="G12" s="466"/>
      <c r="H12" s="511"/>
    </row>
    <row r="13" spans="1:8" ht="14.25" customHeight="1">
      <c r="A13" s="464" t="s">
        <v>789</v>
      </c>
      <c r="B13" s="465">
        <v>330812</v>
      </c>
      <c r="C13" s="507">
        <v>330812</v>
      </c>
      <c r="D13" s="465" t="s">
        <v>800</v>
      </c>
      <c r="E13" s="465"/>
      <c r="F13" s="467"/>
      <c r="G13" s="466"/>
      <c r="H13" s="511"/>
    </row>
    <row r="14" spans="1:8" ht="14.25" customHeight="1">
      <c r="A14" s="464" t="s">
        <v>790</v>
      </c>
      <c r="B14" s="465">
        <v>2142856</v>
      </c>
      <c r="C14" s="507">
        <v>2142856</v>
      </c>
      <c r="D14" s="465" t="s">
        <v>803</v>
      </c>
      <c r="E14" s="465"/>
      <c r="F14" s="512"/>
      <c r="G14" s="466"/>
      <c r="H14" s="510"/>
    </row>
    <row r="15" spans="1:8" ht="14.25" customHeight="1">
      <c r="A15" s="464" t="s">
        <v>791</v>
      </c>
      <c r="B15" s="465">
        <v>1275972</v>
      </c>
      <c r="C15" s="507">
        <v>1275972</v>
      </c>
      <c r="D15" s="465" t="s">
        <v>804</v>
      </c>
      <c r="E15" s="465"/>
      <c r="F15" s="467"/>
      <c r="G15" s="466"/>
      <c r="H15" s="511"/>
    </row>
    <row r="16" spans="1:8" ht="14.25" customHeight="1">
      <c r="A16" s="464" t="s">
        <v>792</v>
      </c>
      <c r="B16" s="465">
        <v>108200</v>
      </c>
      <c r="C16" s="507">
        <v>108200</v>
      </c>
      <c r="D16" s="465" t="s">
        <v>806</v>
      </c>
      <c r="E16" s="465"/>
      <c r="F16" s="467"/>
      <c r="G16" s="466"/>
      <c r="H16" s="511"/>
    </row>
    <row r="17" spans="1:8" ht="14.25" customHeight="1">
      <c r="A17" s="464" t="s">
        <v>793</v>
      </c>
      <c r="B17" s="465">
        <v>286446</v>
      </c>
      <c r="C17" s="507">
        <v>286446</v>
      </c>
      <c r="D17" s="465" t="s">
        <v>805</v>
      </c>
      <c r="E17" s="465"/>
      <c r="F17" s="467"/>
      <c r="G17" s="466"/>
      <c r="H17" s="511"/>
    </row>
    <row r="18" spans="1:8" ht="14.25" customHeight="1">
      <c r="A18" s="464" t="s">
        <v>794</v>
      </c>
      <c r="B18" s="465">
        <v>64945</v>
      </c>
      <c r="C18" s="507">
        <v>64945</v>
      </c>
      <c r="D18" s="465" t="s">
        <v>807</v>
      </c>
      <c r="E18" s="465"/>
      <c r="F18" s="467"/>
      <c r="G18" s="466"/>
      <c r="H18" s="511"/>
    </row>
    <row r="19" spans="1:8" ht="14.25" customHeight="1">
      <c r="A19" s="464" t="s">
        <v>795</v>
      </c>
      <c r="B19" s="465">
        <v>2442</v>
      </c>
      <c r="C19" s="507">
        <v>2442</v>
      </c>
      <c r="D19" s="465" t="s">
        <v>808</v>
      </c>
      <c r="E19" s="465"/>
      <c r="F19" s="467"/>
      <c r="G19" s="466"/>
      <c r="H19" s="511"/>
    </row>
    <row r="20" spans="1:8" ht="14.25" customHeight="1">
      <c r="A20" s="464" t="s">
        <v>796</v>
      </c>
      <c r="B20" s="465">
        <v>235272.21</v>
      </c>
      <c r="C20" s="507">
        <v>235272.21</v>
      </c>
      <c r="D20" s="465" t="s">
        <v>809</v>
      </c>
      <c r="E20" s="465"/>
      <c r="F20" s="467"/>
      <c r="G20" s="466"/>
      <c r="H20" s="511"/>
    </row>
    <row r="21" spans="1:8" ht="14.25" customHeight="1">
      <c r="A21" s="464" t="s">
        <v>797</v>
      </c>
      <c r="B21" s="465">
        <v>34000</v>
      </c>
      <c r="C21" s="507">
        <v>34000</v>
      </c>
      <c r="D21" s="465" t="s">
        <v>810</v>
      </c>
      <c r="E21" s="465"/>
      <c r="F21" s="467"/>
      <c r="G21" s="466"/>
      <c r="H21" s="511"/>
    </row>
    <row r="22" spans="1:8" ht="14.25" customHeight="1">
      <c r="A22" s="464" t="s">
        <v>798</v>
      </c>
      <c r="B22" s="465">
        <v>602402.95</v>
      </c>
      <c r="C22" s="507">
        <v>602402.95</v>
      </c>
      <c r="D22" s="465" t="s">
        <v>811</v>
      </c>
      <c r="E22" s="465"/>
      <c r="F22" s="467"/>
      <c r="G22" s="466"/>
      <c r="H22" s="511"/>
    </row>
    <row r="23" spans="1:8" ht="14.25" customHeight="1">
      <c r="A23" s="464" t="s">
        <v>799</v>
      </c>
      <c r="B23" s="465">
        <v>169211.05</v>
      </c>
      <c r="C23" s="507">
        <v>169211.05</v>
      </c>
      <c r="D23" s="465" t="s">
        <v>812</v>
      </c>
      <c r="E23" s="465"/>
      <c r="F23" s="467"/>
      <c r="G23" s="466"/>
      <c r="H23" s="511"/>
    </row>
    <row r="24" spans="1:8" ht="14.25" customHeight="1">
      <c r="A24" s="464"/>
      <c r="B24" s="465"/>
      <c r="C24" s="507"/>
      <c r="D24" s="465"/>
      <c r="E24" s="465"/>
      <c r="F24" s="467"/>
      <c r="G24" s="466"/>
      <c r="H24" s="511"/>
    </row>
    <row r="25" spans="1:8" ht="14.25" customHeight="1">
      <c r="A25" s="464"/>
      <c r="B25" s="465"/>
      <c r="C25" s="507"/>
      <c r="D25" s="465"/>
      <c r="E25" s="465"/>
      <c r="F25" s="467"/>
      <c r="G25" s="466"/>
      <c r="H25" s="511"/>
    </row>
    <row r="26" spans="1:8" ht="14.25" customHeight="1">
      <c r="A26" s="464"/>
      <c r="B26" s="465"/>
      <c r="C26" s="507"/>
      <c r="D26" s="465"/>
      <c r="E26" s="465"/>
      <c r="F26" s="467"/>
      <c r="G26" s="466"/>
      <c r="H26" s="511"/>
    </row>
    <row r="27" spans="1:8" ht="14.25" customHeight="1">
      <c r="A27" s="464"/>
      <c r="B27" s="465"/>
      <c r="C27" s="507"/>
      <c r="D27" s="465"/>
      <c r="E27" s="465"/>
      <c r="F27" s="467"/>
      <c r="G27" s="466"/>
      <c r="H27" s="511"/>
    </row>
    <row r="28" spans="1:8" ht="14.25" customHeight="1">
      <c r="A28" s="464"/>
      <c r="B28" s="465"/>
      <c r="C28" s="507"/>
      <c r="D28" s="465"/>
      <c r="E28" s="465"/>
      <c r="F28" s="467"/>
      <c r="G28" s="466"/>
      <c r="H28" s="511"/>
    </row>
    <row r="29" spans="1:8" ht="14.25" customHeight="1">
      <c r="A29" s="464"/>
      <c r="B29" s="465"/>
      <c r="C29" s="507"/>
      <c r="D29" s="465"/>
      <c r="E29" s="465"/>
      <c r="F29" s="467"/>
      <c r="G29" s="466"/>
      <c r="H29" s="511"/>
    </row>
    <row r="30" spans="1:8" ht="14.25" customHeight="1">
      <c r="A30" s="464"/>
      <c r="B30" s="465"/>
      <c r="C30" s="507"/>
      <c r="D30" s="465"/>
      <c r="E30" s="465"/>
      <c r="F30" s="467"/>
      <c r="G30" s="466"/>
      <c r="H30" s="511"/>
    </row>
    <row r="31" spans="1:8" ht="12.75">
      <c r="A31" s="464"/>
      <c r="B31" s="465"/>
      <c r="C31" s="507"/>
      <c r="D31" s="465"/>
      <c r="E31" s="465"/>
      <c r="F31" s="467"/>
      <c r="G31" s="466"/>
      <c r="H31" s="511"/>
    </row>
    <row r="32" spans="1:8" ht="13.5" thickBot="1">
      <c r="A32" s="471" t="s">
        <v>267</v>
      </c>
      <c r="B32" s="472">
        <f>SUM(B11:B31)</f>
        <v>27637617.95</v>
      </c>
      <c r="C32" s="513">
        <f>SUM(C11:C31)</f>
        <v>27637617.95</v>
      </c>
      <c r="D32" s="514" t="s">
        <v>88</v>
      </c>
      <c r="E32" s="472">
        <f>SUM(E11:E31)</f>
        <v>0</v>
      </c>
      <c r="F32" s="474" t="s">
        <v>88</v>
      </c>
      <c r="G32" s="473">
        <f>SUM(G11:G31)</f>
        <v>0</v>
      </c>
      <c r="H32" s="515" t="s">
        <v>88</v>
      </c>
    </row>
    <row r="33" spans="1:8" ht="12.75">
      <c r="A33" s="1330" t="s">
        <v>268</v>
      </c>
      <c r="B33" s="1331"/>
      <c r="C33" s="1331"/>
      <c r="D33" s="1331"/>
      <c r="E33" s="1331"/>
      <c r="F33" s="1331"/>
      <c r="G33" s="1331"/>
      <c r="H33" s="1332"/>
    </row>
    <row r="34" spans="1:8" ht="12.75">
      <c r="A34" s="464"/>
      <c r="B34" s="465"/>
      <c r="C34" s="507"/>
      <c r="D34" s="465"/>
      <c r="E34" s="516"/>
      <c r="F34" s="517"/>
      <c r="G34" s="477" t="s">
        <v>88</v>
      </c>
      <c r="H34" s="511"/>
    </row>
    <row r="35" spans="1:8" ht="12.75">
      <c r="A35" s="464"/>
      <c r="B35" s="465"/>
      <c r="C35" s="507"/>
      <c r="D35" s="465"/>
      <c r="E35" s="465"/>
      <c r="F35" s="467"/>
      <c r="G35" s="477" t="s">
        <v>88</v>
      </c>
      <c r="H35" s="511"/>
    </row>
    <row r="36" spans="1:8" ht="12.75">
      <c r="A36" s="464"/>
      <c r="B36" s="465"/>
      <c r="C36" s="507"/>
      <c r="D36" s="465"/>
      <c r="E36" s="465"/>
      <c r="F36" s="467"/>
      <c r="G36" s="477" t="s">
        <v>88</v>
      </c>
      <c r="H36" s="511"/>
    </row>
    <row r="37" spans="1:8" ht="12.75">
      <c r="A37" s="464"/>
      <c r="B37" s="465"/>
      <c r="C37" s="507"/>
      <c r="D37" s="465"/>
      <c r="E37" s="465"/>
      <c r="F37" s="467"/>
      <c r="G37" s="477" t="s">
        <v>88</v>
      </c>
      <c r="H37" s="511"/>
    </row>
    <row r="38" spans="1:8" ht="12.75">
      <c r="A38" s="464"/>
      <c r="B38" s="465"/>
      <c r="C38" s="507"/>
      <c r="D38" s="465"/>
      <c r="E38" s="465"/>
      <c r="F38" s="467"/>
      <c r="G38" s="477" t="s">
        <v>88</v>
      </c>
      <c r="H38" s="511"/>
    </row>
    <row r="39" spans="1:8" ht="12.75">
      <c r="A39" s="464"/>
      <c r="B39" s="465"/>
      <c r="C39" s="507"/>
      <c r="D39" s="465"/>
      <c r="E39" s="465"/>
      <c r="F39" s="467"/>
      <c r="G39" s="477" t="s">
        <v>88</v>
      </c>
      <c r="H39" s="511"/>
    </row>
    <row r="40" spans="1:8" ht="13.5" thickBot="1">
      <c r="A40" s="471" t="s">
        <v>269</v>
      </c>
      <c r="B40" s="472">
        <f>SUM(B34:B39)</f>
        <v>0</v>
      </c>
      <c r="C40" s="513">
        <f>SUM(C34:C39)</f>
        <v>0</v>
      </c>
      <c r="D40" s="514" t="s">
        <v>88</v>
      </c>
      <c r="E40" s="472">
        <f>SUM(E34:E39)</f>
        <v>0</v>
      </c>
      <c r="F40" s="474" t="s">
        <v>88</v>
      </c>
      <c r="G40" s="478" t="s">
        <v>88</v>
      </c>
      <c r="H40" s="515" t="s">
        <v>88</v>
      </c>
    </row>
    <row r="41" spans="1:8" ht="13.5" thickBot="1">
      <c r="A41" s="501" t="s">
        <v>31</v>
      </c>
      <c r="B41" s="502">
        <f>B32+B40</f>
        <v>27637617.95</v>
      </c>
      <c r="C41" s="502">
        <f>C32+C40</f>
        <v>27637617.95</v>
      </c>
      <c r="D41" s="518" t="s">
        <v>88</v>
      </c>
      <c r="E41" s="502">
        <f>E32+E40</f>
        <v>0</v>
      </c>
      <c r="F41" s="503" t="s">
        <v>88</v>
      </c>
      <c r="G41" s="504">
        <f>G32</f>
        <v>0</v>
      </c>
      <c r="H41" s="519" t="s">
        <v>88</v>
      </c>
    </row>
    <row r="42" spans="1:8" ht="13.5" thickTop="1">
      <c r="A42" s="272"/>
      <c r="B42" s="450"/>
      <c r="C42" s="450"/>
      <c r="D42" s="272"/>
      <c r="E42" s="272"/>
      <c r="F42" s="272"/>
      <c r="G42" s="272"/>
      <c r="H42" s="272"/>
    </row>
    <row r="43" spans="1:8" ht="12.75">
      <c r="A43" s="450" t="s">
        <v>41</v>
      </c>
      <c r="B43" s="450"/>
      <c r="C43" s="450"/>
      <c r="D43" s="272"/>
      <c r="E43" s="272"/>
      <c r="F43" s="272"/>
      <c r="G43" s="272"/>
      <c r="H43" s="272"/>
    </row>
    <row r="44" spans="1:8" ht="12.75">
      <c r="A44" s="487" t="s">
        <v>311</v>
      </c>
      <c r="B44" s="450"/>
      <c r="C44" s="450"/>
      <c r="D44" s="272"/>
      <c r="E44" s="272"/>
      <c r="F44" s="272"/>
      <c r="G44" s="272"/>
      <c r="H44" s="272"/>
    </row>
    <row r="45" spans="1:8" ht="12.75">
      <c r="A45" s="450"/>
      <c r="B45" s="450"/>
      <c r="C45" s="450"/>
      <c r="D45" s="272"/>
      <c r="E45" s="272"/>
      <c r="F45" s="272"/>
      <c r="G45" s="272"/>
      <c r="H45" s="272"/>
    </row>
    <row r="46" spans="1:8" ht="12.75">
      <c r="A46" s="450"/>
      <c r="B46" s="450"/>
      <c r="C46" s="450"/>
      <c r="D46" s="272"/>
      <c r="E46" s="272"/>
      <c r="F46" s="272"/>
      <c r="G46" s="272"/>
      <c r="H46" s="272"/>
    </row>
    <row r="47" spans="1:8" ht="12.75">
      <c r="A47" s="450"/>
      <c r="B47" s="450"/>
      <c r="C47" s="450"/>
      <c r="D47" s="272"/>
      <c r="E47" s="272"/>
      <c r="F47" s="272"/>
      <c r="G47" s="272"/>
      <c r="H47" s="272"/>
    </row>
    <row r="48" spans="1:8" ht="12.75">
      <c r="A48" s="450" t="s">
        <v>72</v>
      </c>
      <c r="B48" s="1159">
        <v>40954</v>
      </c>
      <c r="C48" s="272"/>
      <c r="D48" s="272"/>
      <c r="E48" s="450" t="s">
        <v>26</v>
      </c>
      <c r="F48" s="450" t="s">
        <v>814</v>
      </c>
      <c r="G48" s="450"/>
      <c r="H48" s="450"/>
    </row>
    <row r="49" spans="1:8" ht="12.75">
      <c r="A49" s="450" t="s">
        <v>257</v>
      </c>
      <c r="B49" s="597" t="s">
        <v>416</v>
      </c>
      <c r="C49" s="272"/>
      <c r="D49" s="272"/>
      <c r="E49" s="450" t="s">
        <v>28</v>
      </c>
      <c r="F49" s="450"/>
      <c r="G49" s="450"/>
      <c r="H49" s="450"/>
    </row>
  </sheetData>
  <sheetProtection/>
  <mergeCells count="10">
    <mergeCell ref="A1:B1"/>
    <mergeCell ref="A2:B2"/>
    <mergeCell ref="A7:A9"/>
    <mergeCell ref="B7:B9"/>
    <mergeCell ref="A10:H10"/>
    <mergeCell ref="A33:H33"/>
    <mergeCell ref="C7:H7"/>
    <mergeCell ref="C8:D8"/>
    <mergeCell ref="E8:F8"/>
    <mergeCell ref="G8:H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8.7109375" style="771" customWidth="1"/>
    <col min="2" max="10" width="12.7109375" style="773" customWidth="1"/>
    <col min="11" max="11" width="12.8515625" style="774" customWidth="1"/>
    <col min="12" max="16384" width="9.140625" style="771" customWidth="1"/>
  </cols>
  <sheetData>
    <row r="1" spans="1:11" ht="18">
      <c r="A1" s="1277" t="s">
        <v>446</v>
      </c>
      <c r="B1" s="1277"/>
      <c r="C1" s="1277"/>
      <c r="D1" s="1277"/>
      <c r="E1" s="1277"/>
      <c r="F1" s="1277"/>
      <c r="G1" s="1277"/>
      <c r="H1" s="1277"/>
      <c r="I1" s="1277"/>
      <c r="J1" s="1277"/>
      <c r="K1" s="1277"/>
    </row>
    <row r="2" ht="15">
      <c r="J2" s="773" t="s">
        <v>750</v>
      </c>
    </row>
    <row r="6" ht="15">
      <c r="A6" s="772" t="s">
        <v>447</v>
      </c>
    </row>
    <row r="7" spans="1:11" ht="15.75">
      <c r="A7" s="1278" t="s">
        <v>426</v>
      </c>
      <c r="B7" s="1278"/>
      <c r="C7" s="1278"/>
      <c r="D7" s="1278"/>
      <c r="E7" s="1278"/>
      <c r="F7" s="1278"/>
      <c r="G7" s="1278"/>
      <c r="H7" s="1278"/>
      <c r="I7" s="1278"/>
      <c r="J7" s="1278"/>
      <c r="K7" s="1278"/>
    </row>
    <row r="8" ht="15">
      <c r="A8" s="772" t="s">
        <v>448</v>
      </c>
    </row>
    <row r="10" spans="1:6" ht="15">
      <c r="A10" s="1279" t="s">
        <v>449</v>
      </c>
      <c r="B10" s="1280"/>
      <c r="C10" s="1280"/>
      <c r="D10" s="1280"/>
      <c r="E10" s="1280"/>
      <c r="F10" s="1280"/>
    </row>
    <row r="11" ht="15.75" thickBot="1">
      <c r="K11" s="773" t="s">
        <v>24</v>
      </c>
    </row>
    <row r="12" spans="1:11" ht="39" thickBot="1">
      <c r="A12" s="775" t="s">
        <v>450</v>
      </c>
      <c r="B12" s="776" t="s">
        <v>451</v>
      </c>
      <c r="C12" s="776" t="s">
        <v>452</v>
      </c>
      <c r="D12" s="776" t="s">
        <v>453</v>
      </c>
      <c r="E12" s="776" t="s">
        <v>454</v>
      </c>
      <c r="F12" s="776" t="s">
        <v>455</v>
      </c>
      <c r="G12" s="776" t="s">
        <v>456</v>
      </c>
      <c r="H12" s="776" t="s">
        <v>457</v>
      </c>
      <c r="I12" s="776" t="s">
        <v>458</v>
      </c>
      <c r="J12" s="776" t="s">
        <v>459</v>
      </c>
      <c r="K12" s="776" t="s">
        <v>460</v>
      </c>
    </row>
    <row r="13" spans="1:11" ht="15">
      <c r="A13" s="777" t="s">
        <v>31</v>
      </c>
      <c r="B13" s="778">
        <v>76000</v>
      </c>
      <c r="C13" s="778">
        <v>84000</v>
      </c>
      <c r="D13" s="778">
        <v>-25000</v>
      </c>
      <c r="E13" s="778">
        <v>25000</v>
      </c>
      <c r="F13" s="778">
        <v>60588</v>
      </c>
      <c r="G13" s="778">
        <v>897000</v>
      </c>
      <c r="H13" s="778">
        <v>58400</v>
      </c>
      <c r="I13" s="778">
        <v>1175988</v>
      </c>
      <c r="J13" s="778">
        <v>1600000</v>
      </c>
      <c r="K13" s="779">
        <v>-2.6</v>
      </c>
    </row>
    <row r="14" spans="1:11" ht="15">
      <c r="A14" s="780" t="s">
        <v>461</v>
      </c>
      <c r="B14" s="781">
        <v>160000</v>
      </c>
      <c r="C14" s="781"/>
      <c r="D14" s="781"/>
      <c r="E14" s="781"/>
      <c r="F14" s="781">
        <v>61678</v>
      </c>
      <c r="G14" s="781">
        <v>897000</v>
      </c>
      <c r="H14" s="781">
        <v>58400</v>
      </c>
      <c r="I14" s="781">
        <v>1177078</v>
      </c>
      <c r="J14" s="781">
        <v>1600000</v>
      </c>
      <c r="K14" s="782"/>
    </row>
    <row r="15" spans="1:11" ht="15">
      <c r="A15" s="780" t="s">
        <v>462</v>
      </c>
      <c r="B15" s="781"/>
      <c r="C15" s="781"/>
      <c r="D15" s="781">
        <v>-25000</v>
      </c>
      <c r="E15" s="781">
        <v>25000</v>
      </c>
      <c r="F15" s="781">
        <v>-250</v>
      </c>
      <c r="G15" s="781"/>
      <c r="H15" s="781"/>
      <c r="I15" s="781">
        <v>-250</v>
      </c>
      <c r="J15" s="781"/>
      <c r="K15" s="782"/>
    </row>
    <row r="16" spans="1:11" ht="15">
      <c r="A16" s="780" t="s">
        <v>463</v>
      </c>
      <c r="B16" s="781">
        <v>-84000</v>
      </c>
      <c r="C16" s="781">
        <v>84000</v>
      </c>
      <c r="D16" s="781"/>
      <c r="E16" s="781"/>
      <c r="F16" s="781">
        <v>-840</v>
      </c>
      <c r="G16" s="781"/>
      <c r="H16" s="781"/>
      <c r="I16" s="781">
        <v>-840</v>
      </c>
      <c r="J16" s="781"/>
      <c r="K16" s="782"/>
    </row>
    <row r="17" spans="1:11" ht="15">
      <c r="A17" s="783" t="s">
        <v>192</v>
      </c>
      <c r="B17" s="781"/>
      <c r="C17" s="781"/>
      <c r="D17" s="781"/>
      <c r="E17" s="781"/>
      <c r="F17" s="781"/>
      <c r="G17" s="781"/>
      <c r="H17" s="781"/>
      <c r="I17" s="781"/>
      <c r="J17" s="781"/>
      <c r="K17" s="782"/>
    </row>
    <row r="18" spans="1:11" ht="15.75" thickBot="1">
      <c r="A18" s="784" t="s">
        <v>464</v>
      </c>
      <c r="B18" s="785"/>
      <c r="C18" s="785"/>
      <c r="D18" s="785"/>
      <c r="E18" s="785"/>
      <c r="F18" s="785"/>
      <c r="G18" s="785"/>
      <c r="H18" s="785">
        <v>58400</v>
      </c>
      <c r="I18" s="785">
        <v>58400</v>
      </c>
      <c r="J18" s="785"/>
      <c r="K18" s="786"/>
    </row>
    <row r="21" spans="1:6" ht="15">
      <c r="A21" s="1279" t="s">
        <v>465</v>
      </c>
      <c r="B21" s="1280"/>
      <c r="C21" s="1280"/>
      <c r="D21" s="1280"/>
      <c r="E21" s="1280"/>
      <c r="F21" s="1280"/>
    </row>
    <row r="22" ht="15.75" thickBot="1">
      <c r="K22" s="773" t="s">
        <v>24</v>
      </c>
    </row>
    <row r="23" spans="1:11" ht="39" thickBot="1">
      <c r="A23" s="775" t="s">
        <v>450</v>
      </c>
      <c r="B23" s="776" t="s">
        <v>451</v>
      </c>
      <c r="C23" s="776" t="s">
        <v>452</v>
      </c>
      <c r="D23" s="776" t="s">
        <v>453</v>
      </c>
      <c r="E23" s="776" t="s">
        <v>454</v>
      </c>
      <c r="F23" s="776" t="s">
        <v>455</v>
      </c>
      <c r="G23" s="776" t="s">
        <v>456</v>
      </c>
      <c r="H23" s="776" t="s">
        <v>457</v>
      </c>
      <c r="I23" s="776" t="s">
        <v>458</v>
      </c>
      <c r="J23" s="776" t="s">
        <v>459</v>
      </c>
      <c r="K23" s="776" t="s">
        <v>466</v>
      </c>
    </row>
    <row r="24" spans="1:11" ht="15">
      <c r="A24" s="777" t="s">
        <v>31</v>
      </c>
      <c r="B24" s="778">
        <v>23859493</v>
      </c>
      <c r="C24" s="778">
        <v>665000</v>
      </c>
      <c r="D24" s="778">
        <v>6655505</v>
      </c>
      <c r="E24" s="778">
        <v>155000</v>
      </c>
      <c r="F24" s="778">
        <v>11458934</v>
      </c>
      <c r="G24" s="778">
        <v>7787000</v>
      </c>
      <c r="H24" s="778">
        <v>206675.72999999998</v>
      </c>
      <c r="I24" s="778">
        <v>50787607.730000004</v>
      </c>
      <c r="J24" s="778">
        <v>1600000</v>
      </c>
      <c r="K24" s="779">
        <v>122.85000000000001</v>
      </c>
    </row>
    <row r="25" spans="1:11" ht="15">
      <c r="A25" s="780" t="s">
        <v>461</v>
      </c>
      <c r="B25" s="781">
        <v>13659105</v>
      </c>
      <c r="C25" s="781">
        <v>331000</v>
      </c>
      <c r="D25" s="781">
        <v>1757696</v>
      </c>
      <c r="E25" s="781">
        <v>31000</v>
      </c>
      <c r="F25" s="781">
        <v>5823923</v>
      </c>
      <c r="G25" s="781">
        <v>7787000</v>
      </c>
      <c r="H25" s="781">
        <v>206675.73</v>
      </c>
      <c r="I25" s="781">
        <v>29596399.73</v>
      </c>
      <c r="J25" s="781">
        <v>1600000</v>
      </c>
      <c r="K25" s="782"/>
    </row>
    <row r="26" spans="1:11" ht="15">
      <c r="A26" s="780" t="s">
        <v>467</v>
      </c>
      <c r="B26" s="781">
        <v>7740423</v>
      </c>
      <c r="C26" s="781">
        <v>62000</v>
      </c>
      <c r="D26" s="781">
        <v>1899034</v>
      </c>
      <c r="E26" s="781">
        <v>47000</v>
      </c>
      <c r="F26" s="781">
        <v>3533394</v>
      </c>
      <c r="G26" s="781"/>
      <c r="H26" s="781"/>
      <c r="I26" s="781">
        <v>13281851</v>
      </c>
      <c r="J26" s="781"/>
      <c r="K26" s="782"/>
    </row>
    <row r="27" spans="1:11" ht="15">
      <c r="A27" s="780" t="s">
        <v>462</v>
      </c>
      <c r="B27" s="781"/>
      <c r="C27" s="781"/>
      <c r="D27" s="781">
        <v>2077323</v>
      </c>
      <c r="E27" s="781">
        <v>25000</v>
      </c>
      <c r="F27" s="781">
        <v>769672</v>
      </c>
      <c r="G27" s="781"/>
      <c r="H27" s="781"/>
      <c r="I27" s="781">
        <v>2871995</v>
      </c>
      <c r="J27" s="781"/>
      <c r="K27" s="782"/>
    </row>
    <row r="28" spans="1:11" ht="15">
      <c r="A28" s="780" t="s">
        <v>463</v>
      </c>
      <c r="B28" s="781">
        <v>2459965</v>
      </c>
      <c r="C28" s="781">
        <v>272000</v>
      </c>
      <c r="D28" s="781">
        <v>921452</v>
      </c>
      <c r="E28" s="781">
        <v>52000</v>
      </c>
      <c r="F28" s="781">
        <v>1331945</v>
      </c>
      <c r="G28" s="781"/>
      <c r="H28" s="781"/>
      <c r="I28" s="781">
        <v>5037362</v>
      </c>
      <c r="J28" s="781"/>
      <c r="K28" s="782"/>
    </row>
    <row r="29" spans="1:11" ht="15">
      <c r="A29" s="783" t="s">
        <v>192</v>
      </c>
      <c r="B29" s="781"/>
      <c r="C29" s="781"/>
      <c r="D29" s="781"/>
      <c r="E29" s="781"/>
      <c r="F29" s="781"/>
      <c r="G29" s="781"/>
      <c r="H29" s="781"/>
      <c r="I29" s="781"/>
      <c r="J29" s="781"/>
      <c r="K29" s="782"/>
    </row>
    <row r="30" spans="1:11" ht="15">
      <c r="A30" s="780" t="s">
        <v>464</v>
      </c>
      <c r="B30" s="781"/>
      <c r="C30" s="781"/>
      <c r="D30" s="781"/>
      <c r="E30" s="781"/>
      <c r="F30" s="781"/>
      <c r="G30" s="781"/>
      <c r="H30" s="781">
        <v>134200</v>
      </c>
      <c r="I30" s="781">
        <v>134200</v>
      </c>
      <c r="J30" s="781"/>
      <c r="K30" s="782"/>
    </row>
    <row r="31" spans="1:11" ht="15">
      <c r="A31" s="780" t="s">
        <v>468</v>
      </c>
      <c r="B31" s="781">
        <v>84918</v>
      </c>
      <c r="C31" s="781"/>
      <c r="D31" s="781"/>
      <c r="E31" s="781"/>
      <c r="F31" s="781">
        <v>29721</v>
      </c>
      <c r="G31" s="781"/>
      <c r="H31" s="781"/>
      <c r="I31" s="781">
        <v>114639</v>
      </c>
      <c r="J31" s="781"/>
      <c r="K31" s="782">
        <v>0.25</v>
      </c>
    </row>
    <row r="32" spans="1:11" ht="15">
      <c r="A32" s="780" t="s">
        <v>469</v>
      </c>
      <c r="B32" s="781">
        <v>593400</v>
      </c>
      <c r="C32" s="781"/>
      <c r="D32" s="781"/>
      <c r="E32" s="781"/>
      <c r="F32" s="781">
        <v>207700</v>
      </c>
      <c r="G32" s="781"/>
      <c r="H32" s="781"/>
      <c r="I32" s="781">
        <v>801100</v>
      </c>
      <c r="J32" s="781"/>
      <c r="K32" s="782"/>
    </row>
    <row r="33" spans="1:11" ht="15">
      <c r="A33" s="780" t="s">
        <v>470</v>
      </c>
      <c r="B33" s="781">
        <v>51700</v>
      </c>
      <c r="C33" s="781"/>
      <c r="D33" s="781"/>
      <c r="E33" s="781"/>
      <c r="F33" s="781">
        <v>24526</v>
      </c>
      <c r="G33" s="781"/>
      <c r="H33" s="781"/>
      <c r="I33" s="781">
        <v>76226</v>
      </c>
      <c r="J33" s="781"/>
      <c r="K33" s="782"/>
    </row>
    <row r="34" spans="1:11" ht="15">
      <c r="A34" s="780" t="s">
        <v>471</v>
      </c>
      <c r="B34" s="781"/>
      <c r="C34" s="781"/>
      <c r="D34" s="781"/>
      <c r="E34" s="781"/>
      <c r="F34" s="781">
        <v>20160</v>
      </c>
      <c r="G34" s="781"/>
      <c r="H34" s="781"/>
      <c r="I34" s="781">
        <v>20160</v>
      </c>
      <c r="J34" s="781"/>
      <c r="K34" s="782"/>
    </row>
    <row r="35" spans="1:11" ht="15.75" thickBot="1">
      <c r="A35" s="784" t="s">
        <v>472</v>
      </c>
      <c r="B35" s="785"/>
      <c r="C35" s="785"/>
      <c r="D35" s="785"/>
      <c r="E35" s="785"/>
      <c r="F35" s="785"/>
      <c r="G35" s="785"/>
      <c r="H35" s="785">
        <v>72475.73</v>
      </c>
      <c r="I35" s="785">
        <v>72475.73</v>
      </c>
      <c r="J35" s="785"/>
      <c r="K35" s="786"/>
    </row>
    <row r="36" ht="15">
      <c r="K36" s="787" t="s">
        <v>473</v>
      </c>
    </row>
    <row r="48" spans="1:7" ht="15">
      <c r="A48" s="788" t="s">
        <v>474</v>
      </c>
      <c r="E48" s="1274" t="s">
        <v>475</v>
      </c>
      <c r="F48" s="1274"/>
      <c r="G48" s="1274"/>
    </row>
    <row r="49" spans="1:7" ht="15">
      <c r="A49" s="1275" t="s">
        <v>476</v>
      </c>
      <c r="B49" s="1275"/>
      <c r="C49" s="1275"/>
      <c r="E49" s="1276" t="s">
        <v>477</v>
      </c>
      <c r="F49" s="1276"/>
      <c r="G49" s="1276"/>
    </row>
    <row r="50" ht="15">
      <c r="A50" s="789" t="s">
        <v>478</v>
      </c>
    </row>
    <row r="53" ht="15">
      <c r="A53" s="789" t="s">
        <v>479</v>
      </c>
    </row>
    <row r="54" ht="15">
      <c r="A54" s="771" t="s">
        <v>480</v>
      </c>
    </row>
    <row r="58" spans="1:7" ht="15">
      <c r="A58" s="771" t="s">
        <v>481</v>
      </c>
      <c r="D58" s="773" t="s">
        <v>482</v>
      </c>
      <c r="G58" s="773" t="s">
        <v>483</v>
      </c>
    </row>
  </sheetData>
  <sheetProtection/>
  <mergeCells count="7">
    <mergeCell ref="E48:G48"/>
    <mergeCell ref="A49:C49"/>
    <mergeCell ref="E49:G49"/>
    <mergeCell ref="A1:K1"/>
    <mergeCell ref="A7:K7"/>
    <mergeCell ref="A10:F10"/>
    <mergeCell ref="A21:F21"/>
  </mergeCells>
  <printOptions/>
  <pageMargins left="0.7" right="0.7" top="0.787401575" bottom="0.787401575" header="0.3" footer="0.3"/>
  <pageSetup fitToHeight="2" fitToWidth="1" horizontalDpi="600" verticalDpi="600" orientation="portrait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PageLayoutView="0" workbookViewId="0" topLeftCell="A1">
      <selection activeCell="D39" sqref="D39"/>
    </sheetView>
  </sheetViews>
  <sheetFormatPr defaultColWidth="9.140625" defaultRowHeight="12.75"/>
  <cols>
    <col min="1" max="1" width="42.57421875" style="0" customWidth="1"/>
    <col min="2" max="5" width="14.140625" style="0" customWidth="1"/>
    <col min="6" max="6" width="12.7109375" style="0" customWidth="1"/>
  </cols>
  <sheetData>
    <row r="1" spans="1:5" ht="12.75">
      <c r="A1" s="8" t="s">
        <v>45</v>
      </c>
      <c r="B1" s="9"/>
      <c r="E1" s="39" t="s">
        <v>833</v>
      </c>
    </row>
    <row r="2" spans="1:5" ht="12.75">
      <c r="A2" s="8" t="s">
        <v>813</v>
      </c>
      <c r="B2" s="1158"/>
      <c r="E2" s="39" t="s">
        <v>246</v>
      </c>
    </row>
    <row r="7" spans="1:6" ht="15.75">
      <c r="A7" s="41" t="s">
        <v>104</v>
      </c>
      <c r="B7" s="42"/>
      <c r="C7" s="42"/>
      <c r="D7" s="42"/>
      <c r="E7" s="42"/>
      <c r="F7" s="42"/>
    </row>
    <row r="8" spans="1:6" ht="12.75">
      <c r="A8" s="43"/>
      <c r="B8" s="43"/>
      <c r="C8" s="43"/>
      <c r="D8" s="43"/>
      <c r="E8" s="43"/>
      <c r="F8" s="43"/>
    </row>
    <row r="9" spans="1:6" ht="12.75">
      <c r="A9" s="44" t="s">
        <v>111</v>
      </c>
      <c r="B9" s="45"/>
      <c r="C9" s="45"/>
      <c r="D9" s="45"/>
      <c r="E9" s="45"/>
      <c r="F9" s="45"/>
    </row>
    <row r="10" spans="1:6" ht="13.5" thickBot="1">
      <c r="A10" s="45"/>
      <c r="B10" s="45"/>
      <c r="C10" s="45"/>
      <c r="D10" s="45"/>
      <c r="E10" s="45"/>
      <c r="F10" s="46"/>
    </row>
    <row r="11" spans="1:6" ht="21.75" customHeight="1" thickBot="1">
      <c r="A11" s="47" t="s">
        <v>101</v>
      </c>
      <c r="B11" s="48" t="s">
        <v>24</v>
      </c>
      <c r="C11" s="49"/>
      <c r="D11" s="49"/>
      <c r="E11" s="49"/>
      <c r="F11" s="49"/>
    </row>
    <row r="12" spans="1:6" ht="12.75" customHeight="1">
      <c r="A12" s="50" t="s">
        <v>75</v>
      </c>
      <c r="B12" s="51">
        <v>-620165.73</v>
      </c>
      <c r="C12" s="52"/>
      <c r="D12" s="52"/>
      <c r="E12" s="52"/>
      <c r="F12" s="53"/>
    </row>
    <row r="13" spans="1:6" ht="12.75" customHeight="1" hidden="1">
      <c r="A13" s="54" t="s">
        <v>103</v>
      </c>
      <c r="B13" s="55"/>
      <c r="C13" s="52"/>
      <c r="D13" s="52"/>
      <c r="E13" s="52"/>
      <c r="F13" s="53"/>
    </row>
    <row r="14" spans="1:6" ht="12.75" customHeight="1" thickBot="1">
      <c r="A14" s="56" t="s">
        <v>76</v>
      </c>
      <c r="B14" s="57">
        <v>1142511.16</v>
      </c>
      <c r="C14" s="58"/>
      <c r="D14" s="58"/>
      <c r="E14" s="58"/>
      <c r="F14" s="45"/>
    </row>
    <row r="15" spans="1:6" ht="12.75" customHeight="1" thickBot="1">
      <c r="A15" s="406" t="s">
        <v>312</v>
      </c>
      <c r="B15" s="59">
        <f>SUM(B12+B14)</f>
        <v>522345.42999999993</v>
      </c>
      <c r="C15" s="58"/>
      <c r="D15" s="58"/>
      <c r="E15" s="58"/>
      <c r="F15" s="45"/>
    </row>
    <row r="16" spans="1:6" ht="12.75" customHeight="1" thickBot="1">
      <c r="A16" s="60" t="s">
        <v>77</v>
      </c>
      <c r="B16" s="61">
        <v>108200</v>
      </c>
      <c r="C16" s="58"/>
      <c r="D16" s="58"/>
      <c r="E16" s="58"/>
      <c r="F16" s="45"/>
    </row>
    <row r="17" spans="1:6" ht="12.75" customHeight="1" thickBot="1">
      <c r="A17" s="406" t="s">
        <v>313</v>
      </c>
      <c r="B17" s="62">
        <f>B15-B16</f>
        <v>414145.42999999993</v>
      </c>
      <c r="C17" s="58"/>
      <c r="D17" s="58"/>
      <c r="E17" s="58"/>
      <c r="F17" s="45"/>
    </row>
    <row r="18" spans="1:6" ht="12.75" customHeight="1">
      <c r="A18" s="63" t="s">
        <v>78</v>
      </c>
      <c r="B18" s="64"/>
      <c r="C18" s="58"/>
      <c r="D18" s="58"/>
      <c r="E18" s="58"/>
      <c r="F18" s="45"/>
    </row>
    <row r="19" spans="1:6" ht="12.75" customHeight="1" thickBot="1">
      <c r="A19" s="65"/>
      <c r="B19" s="62"/>
      <c r="C19" s="58"/>
      <c r="D19" s="58"/>
      <c r="E19" s="58"/>
      <c r="F19" s="45"/>
    </row>
    <row r="20" spans="1:6" ht="12.75" customHeight="1" thickBot="1">
      <c r="A20" s="66" t="s">
        <v>102</v>
      </c>
      <c r="B20" s="62">
        <f>SUM(B17:B19)</f>
        <v>414145.42999999993</v>
      </c>
      <c r="C20" s="67"/>
      <c r="D20" s="58"/>
      <c r="E20" s="58"/>
      <c r="F20" s="45"/>
    </row>
    <row r="21" spans="1:6" ht="12.75">
      <c r="A21" s="58"/>
      <c r="B21" s="58"/>
      <c r="C21" s="58"/>
      <c r="D21" s="58"/>
      <c r="E21" s="58"/>
      <c r="F21" s="45"/>
    </row>
    <row r="22" spans="1:6" ht="12.75">
      <c r="A22" s="45"/>
      <c r="B22" s="58"/>
      <c r="C22" s="58"/>
      <c r="D22" s="58"/>
      <c r="E22" s="58"/>
      <c r="F22" s="45"/>
    </row>
    <row r="23" spans="1:6" ht="12.75">
      <c r="A23" s="45"/>
      <c r="B23" s="58"/>
      <c r="C23" s="58"/>
      <c r="D23" s="58"/>
      <c r="E23" s="58"/>
      <c r="F23" s="45"/>
    </row>
    <row r="24" spans="1:6" ht="12.75">
      <c r="A24" s="44" t="s">
        <v>112</v>
      </c>
      <c r="B24" s="58"/>
      <c r="C24" s="58"/>
      <c r="D24" s="58"/>
      <c r="E24" s="58"/>
      <c r="F24" s="45"/>
    </row>
    <row r="25" spans="1:6" ht="13.5" thickBot="1">
      <c r="A25" s="45"/>
      <c r="B25" s="58"/>
      <c r="C25" s="58"/>
      <c r="D25" s="58"/>
      <c r="E25" s="58"/>
      <c r="F25" s="45"/>
    </row>
    <row r="26" spans="1:6" ht="21.75" customHeight="1" thickBot="1">
      <c r="A26" s="47" t="s">
        <v>79</v>
      </c>
      <c r="B26" s="68" t="s">
        <v>80</v>
      </c>
      <c r="C26" s="58"/>
      <c r="D26" s="58"/>
      <c r="E26" s="58"/>
      <c r="F26" s="45"/>
    </row>
    <row r="27" spans="1:6" ht="12.75" customHeight="1" thickBot="1">
      <c r="A27" s="69" t="s">
        <v>81</v>
      </c>
      <c r="B27" s="70"/>
      <c r="C27" s="58"/>
      <c r="D27" s="58"/>
      <c r="E27" s="58"/>
      <c r="F27" s="45"/>
    </row>
    <row r="28" spans="1:6" ht="12.75" customHeight="1">
      <c r="A28" s="71" t="s">
        <v>82</v>
      </c>
      <c r="B28" s="72"/>
      <c r="C28" s="58"/>
      <c r="D28" s="58"/>
      <c r="E28" s="58"/>
      <c r="F28" s="45"/>
    </row>
    <row r="29" spans="1:6" ht="12.75" customHeight="1">
      <c r="A29" s="73" t="s">
        <v>83</v>
      </c>
      <c r="B29" s="74"/>
      <c r="C29" s="58"/>
      <c r="D29" s="58"/>
      <c r="E29" s="58"/>
      <c r="F29" s="45"/>
    </row>
    <row r="30" spans="1:6" ht="12.75" customHeight="1">
      <c r="A30" s="75" t="s">
        <v>84</v>
      </c>
      <c r="B30" s="76"/>
      <c r="C30" s="58"/>
      <c r="D30" s="58"/>
      <c r="E30" s="58"/>
      <c r="F30" s="45"/>
    </row>
    <row r="31" spans="1:6" ht="12.75" customHeight="1">
      <c r="A31" s="77" t="s">
        <v>209</v>
      </c>
      <c r="B31" s="76"/>
      <c r="C31" s="58"/>
      <c r="D31" s="58"/>
      <c r="E31" s="58"/>
      <c r="F31" s="45"/>
    </row>
    <row r="32" spans="1:6" ht="12.75" customHeight="1" thickBot="1">
      <c r="A32" s="78" t="s">
        <v>85</v>
      </c>
      <c r="B32" s="79"/>
      <c r="C32" s="58"/>
      <c r="D32" s="58"/>
      <c r="E32" s="58"/>
      <c r="F32" s="45"/>
    </row>
    <row r="33" spans="1:6" ht="12.75">
      <c r="A33" s="45"/>
      <c r="B33" s="58"/>
      <c r="C33" s="58"/>
      <c r="D33" s="58"/>
      <c r="E33" s="58"/>
      <c r="F33" s="45"/>
    </row>
    <row r="34" spans="1:6" ht="12.75">
      <c r="A34" s="44" t="s">
        <v>113</v>
      </c>
      <c r="B34" s="58"/>
      <c r="C34" s="58"/>
      <c r="D34" s="58"/>
      <c r="E34" s="58"/>
      <c r="F34" s="45"/>
    </row>
    <row r="35" spans="1:6" ht="13.5" thickBot="1">
      <c r="A35" s="45"/>
      <c r="B35" s="58"/>
      <c r="C35" s="58"/>
      <c r="D35" s="58"/>
      <c r="E35" s="80" t="s">
        <v>24</v>
      </c>
      <c r="F35" s="45"/>
    </row>
    <row r="36" spans="1:6" ht="64.5" thickBot="1">
      <c r="A36" s="81" t="s">
        <v>79</v>
      </c>
      <c r="B36" s="407" t="s">
        <v>314</v>
      </c>
      <c r="C36" s="407" t="s">
        <v>308</v>
      </c>
      <c r="D36" s="408" t="s">
        <v>315</v>
      </c>
      <c r="E36" s="82" t="s">
        <v>86</v>
      </c>
      <c r="F36" s="45"/>
    </row>
    <row r="37" spans="1:6" ht="13.5" thickBot="1">
      <c r="A37" s="83" t="s">
        <v>87</v>
      </c>
      <c r="B37" s="84">
        <v>1</v>
      </c>
      <c r="C37" s="84">
        <v>2</v>
      </c>
      <c r="D37" s="84">
        <v>3</v>
      </c>
      <c r="E37" s="84">
        <v>4</v>
      </c>
      <c r="F37" s="45"/>
    </row>
    <row r="38" spans="1:6" ht="12.75">
      <c r="A38" s="409" t="s">
        <v>243</v>
      </c>
      <c r="B38" s="86">
        <v>39488.2</v>
      </c>
      <c r="C38" s="86">
        <v>192164.64</v>
      </c>
      <c r="D38" s="86">
        <v>314145.43</v>
      </c>
      <c r="E38" s="87">
        <f>C38+D38</f>
        <v>506310.07</v>
      </c>
      <c r="F38" s="45"/>
    </row>
    <row r="39" spans="1:6" ht="12.75">
      <c r="A39" s="410" t="s">
        <v>244</v>
      </c>
      <c r="B39" s="411">
        <v>33621.9</v>
      </c>
      <c r="C39" s="411">
        <v>33621.9</v>
      </c>
      <c r="D39" s="412" t="s">
        <v>88</v>
      </c>
      <c r="E39" s="90">
        <f>C39</f>
        <v>33621.9</v>
      </c>
      <c r="F39" s="45"/>
    </row>
    <row r="40" spans="1:6" ht="12.75">
      <c r="A40" s="75" t="s">
        <v>54</v>
      </c>
      <c r="B40" s="88">
        <v>385723.35</v>
      </c>
      <c r="C40" s="88">
        <v>177590.15</v>
      </c>
      <c r="D40" s="89" t="s">
        <v>88</v>
      </c>
      <c r="E40" s="90">
        <f>C40</f>
        <v>177590.15</v>
      </c>
      <c r="F40" s="45"/>
    </row>
    <row r="41" spans="1:6" ht="12.75">
      <c r="A41" s="75" t="s">
        <v>50</v>
      </c>
      <c r="B41" s="88">
        <v>110</v>
      </c>
      <c r="C41" s="88">
        <v>5110</v>
      </c>
      <c r="D41" s="88">
        <v>100000</v>
      </c>
      <c r="E41" s="90">
        <f>C41+D41</f>
        <v>105110</v>
      </c>
      <c r="F41" s="45"/>
    </row>
    <row r="42" spans="1:6" ht="13.5" thickBot="1">
      <c r="A42" s="78" t="s">
        <v>89</v>
      </c>
      <c r="B42" s="91">
        <v>108220.04</v>
      </c>
      <c r="C42" s="91">
        <v>71565.04</v>
      </c>
      <c r="D42" s="92" t="s">
        <v>88</v>
      </c>
      <c r="E42" s="93">
        <f>C42</f>
        <v>71565.04</v>
      </c>
      <c r="F42" s="45"/>
    </row>
    <row r="43" spans="1:6" ht="13.5" thickBot="1">
      <c r="A43" s="94" t="s">
        <v>31</v>
      </c>
      <c r="B43" s="95">
        <f>SUM(B38:B42)</f>
        <v>567163.49</v>
      </c>
      <c r="C43" s="95">
        <f>SUM(C38:C42)</f>
        <v>480051.73</v>
      </c>
      <c r="D43" s="95">
        <f>SUM(D38:D42)</f>
        <v>414145.43</v>
      </c>
      <c r="E43" s="95">
        <f>SUM(E38:E42)</f>
        <v>894197.16</v>
      </c>
      <c r="F43" s="45"/>
    </row>
    <row r="44" spans="1:6" ht="12.75">
      <c r="A44" s="96"/>
      <c r="B44" s="45"/>
      <c r="C44" s="45"/>
      <c r="D44" s="45"/>
      <c r="E44" s="45"/>
      <c r="F44" s="45"/>
    </row>
    <row r="45" spans="1:6" ht="12.75">
      <c r="A45" s="97" t="s">
        <v>90</v>
      </c>
      <c r="B45" s="45"/>
      <c r="C45" s="45"/>
      <c r="D45" s="45"/>
      <c r="E45" s="45"/>
      <c r="F45" s="45"/>
    </row>
    <row r="46" spans="1:6" ht="12.75">
      <c r="A46" s="97" t="s">
        <v>91</v>
      </c>
      <c r="B46" s="45"/>
      <c r="C46" s="45"/>
      <c r="D46" s="45"/>
      <c r="E46" s="45"/>
      <c r="F46" s="45"/>
    </row>
    <row r="47" spans="1:6" ht="12.75">
      <c r="A47" s="97" t="s">
        <v>92</v>
      </c>
      <c r="B47" s="45"/>
      <c r="C47" s="45"/>
      <c r="D47" s="45"/>
      <c r="E47" s="45"/>
      <c r="F47" s="45"/>
    </row>
    <row r="48" spans="1:6" ht="12.75">
      <c r="A48" s="98" t="s">
        <v>245</v>
      </c>
      <c r="B48" s="96"/>
      <c r="C48" s="96"/>
      <c r="D48" s="96"/>
      <c r="E48" s="96"/>
      <c r="F48" s="96"/>
    </row>
    <row r="49" spans="1:6" ht="12.75">
      <c r="A49" s="98" t="s">
        <v>93</v>
      </c>
      <c r="B49" s="96"/>
      <c r="C49" s="96"/>
      <c r="D49" s="96"/>
      <c r="E49" s="96"/>
      <c r="F49" s="96"/>
    </row>
    <row r="50" spans="1:6" ht="12.75">
      <c r="A50" s="98"/>
      <c r="B50" s="96"/>
      <c r="C50" s="96"/>
      <c r="D50" s="96"/>
      <c r="E50" s="96"/>
      <c r="F50" s="96"/>
    </row>
    <row r="51" spans="1:6" ht="12.75">
      <c r="A51" s="98"/>
      <c r="B51" s="96"/>
      <c r="C51" s="96"/>
      <c r="D51" s="96"/>
      <c r="E51" s="96"/>
      <c r="F51" s="96"/>
    </row>
    <row r="52" spans="1:6" ht="12.75">
      <c r="A52" s="413" t="s">
        <v>25</v>
      </c>
      <c r="B52" s="1160">
        <v>40954</v>
      </c>
      <c r="C52" s="99"/>
      <c r="D52" s="413" t="s">
        <v>26</v>
      </c>
      <c r="E52" s="414" t="s">
        <v>418</v>
      </c>
      <c r="F52" s="96"/>
    </row>
    <row r="53" spans="1:6" ht="12.75">
      <c r="A53" s="413" t="s">
        <v>94</v>
      </c>
      <c r="B53" s="99" t="s">
        <v>416</v>
      </c>
      <c r="C53" s="99"/>
      <c r="D53" s="5" t="s">
        <v>28</v>
      </c>
      <c r="E53" s="414"/>
      <c r="F53" s="96"/>
    </row>
  </sheetData>
  <sheetProtection/>
  <printOptions/>
  <pageMargins left="0.3937007874015748" right="0.1968503937007874" top="0.984251968503937" bottom="0.1968503937007874" header="0.5118110236220472" footer="0.5118110236220472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zoomScale="130" zoomScaleNormal="130" zoomScalePageLayoutView="0" workbookViewId="0" topLeftCell="A1">
      <selection activeCell="B53" sqref="B53"/>
    </sheetView>
  </sheetViews>
  <sheetFormatPr defaultColWidth="9.140625" defaultRowHeight="12.75"/>
  <cols>
    <col min="1" max="1" width="12.00390625" style="272" customWidth="1"/>
    <col min="2" max="2" width="17.421875" style="272" customWidth="1"/>
    <col min="3" max="3" width="17.7109375" style="272" customWidth="1"/>
    <col min="4" max="6" width="10.140625" style="272" customWidth="1"/>
    <col min="7" max="7" width="9.421875" style="272" customWidth="1"/>
    <col min="8" max="8" width="11.421875" style="272" customWidth="1"/>
    <col min="9" max="9" width="13.28125" style="272" customWidth="1"/>
    <col min="10" max="11" width="13.8515625" style="272" customWidth="1"/>
    <col min="12" max="15" width="11.140625" style="272" customWidth="1"/>
    <col min="16" max="16" width="13.57421875" style="272" customWidth="1"/>
    <col min="17" max="17" width="13.8515625" style="272" customWidth="1"/>
    <col min="18" max="16384" width="9.140625" style="272" customWidth="1"/>
  </cols>
  <sheetData>
    <row r="1" spans="1:17" ht="12.75">
      <c r="A1" s="1356" t="s">
        <v>921</v>
      </c>
      <c r="B1" s="1369"/>
      <c r="C1" s="487"/>
      <c r="D1" s="452"/>
      <c r="E1" s="520"/>
      <c r="F1" s="506"/>
      <c r="G1" s="506"/>
      <c r="H1" s="506"/>
      <c r="P1" s="39"/>
      <c r="Q1" s="39" t="s">
        <v>51</v>
      </c>
    </row>
    <row r="2" spans="1:17" ht="12.75">
      <c r="A2" s="1356" t="s">
        <v>922</v>
      </c>
      <c r="B2" s="1356"/>
      <c r="C2" s="1438"/>
      <c r="D2" s="1438"/>
      <c r="E2" s="1438"/>
      <c r="F2" s="1438"/>
      <c r="G2" s="1438"/>
      <c r="H2" s="1438"/>
      <c r="I2" s="415"/>
      <c r="J2" s="415"/>
      <c r="K2" s="415"/>
      <c r="L2" s="415"/>
      <c r="M2" s="415"/>
      <c r="N2" s="415"/>
      <c r="O2" s="415"/>
      <c r="P2" s="39"/>
      <c r="Q2" s="39" t="s">
        <v>265</v>
      </c>
    </row>
    <row r="3" spans="5:17" ht="12.75" hidden="1">
      <c r="E3" s="453"/>
      <c r="P3"/>
      <c r="Q3"/>
    </row>
    <row r="4" spans="5:17" ht="13.5" thickBot="1"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/>
      <c r="Q4"/>
    </row>
    <row r="5" spans="1:17" ht="16.5" thickBot="1">
      <c r="A5" s="1439" t="s">
        <v>208</v>
      </c>
      <c r="B5" s="1440"/>
      <c r="C5" s="1440"/>
      <c r="D5" s="1440"/>
      <c r="E5" s="1440"/>
      <c r="F5" s="1440"/>
      <c r="G5" s="1440"/>
      <c r="H5" s="1440"/>
      <c r="I5" s="1440"/>
      <c r="J5" s="1440"/>
      <c r="K5" s="1441"/>
      <c r="P5"/>
      <c r="Q5"/>
    </row>
    <row r="6" spans="16:17" ht="13.5" thickBot="1">
      <c r="P6" s="453"/>
      <c r="Q6" s="453" t="s">
        <v>24</v>
      </c>
    </row>
    <row r="7" spans="1:17" ht="45" customHeight="1">
      <c r="A7" s="1428" t="s">
        <v>159</v>
      </c>
      <c r="B7" s="1430" t="s">
        <v>95</v>
      </c>
      <c r="C7" s="1432" t="s">
        <v>157</v>
      </c>
      <c r="D7" s="1434" t="s">
        <v>158</v>
      </c>
      <c r="E7" s="1386"/>
      <c r="F7" s="1386"/>
      <c r="G7" s="1386"/>
      <c r="H7" s="1386"/>
      <c r="I7" s="1409" t="s">
        <v>337</v>
      </c>
      <c r="J7" s="1411" t="s">
        <v>338</v>
      </c>
      <c r="K7" s="1413" t="s">
        <v>339</v>
      </c>
      <c r="L7" s="1435" t="s">
        <v>340</v>
      </c>
      <c r="M7" s="1436"/>
      <c r="N7" s="1436"/>
      <c r="O7" s="1437"/>
      <c r="P7" s="1388" t="s">
        <v>271</v>
      </c>
      <c r="Q7" s="1390" t="s">
        <v>272</v>
      </c>
    </row>
    <row r="8" spans="1:17" ht="39" customHeight="1" thickBot="1">
      <c r="A8" s="1429"/>
      <c r="B8" s="1431"/>
      <c r="C8" s="1433"/>
      <c r="D8" s="521" t="s">
        <v>96</v>
      </c>
      <c r="E8" s="521" t="s">
        <v>97</v>
      </c>
      <c r="F8" s="521" t="s">
        <v>99</v>
      </c>
      <c r="G8" s="521" t="s">
        <v>108</v>
      </c>
      <c r="H8" s="522" t="s">
        <v>155</v>
      </c>
      <c r="I8" s="1410"/>
      <c r="J8" s="1412"/>
      <c r="K8" s="1414"/>
      <c r="L8" s="523" t="s">
        <v>96</v>
      </c>
      <c r="M8" s="521" t="s">
        <v>97</v>
      </c>
      <c r="N8" s="522" t="s">
        <v>99</v>
      </c>
      <c r="O8" s="522" t="s">
        <v>155</v>
      </c>
      <c r="P8" s="1389"/>
      <c r="Q8" s="1391"/>
    </row>
    <row r="9" spans="1:17" ht="27.75" customHeight="1" thickBot="1" thickTop="1">
      <c r="A9" s="181" t="s">
        <v>923</v>
      </c>
      <c r="B9" s="1250" t="s">
        <v>924</v>
      </c>
      <c r="C9" s="1251">
        <v>2475757</v>
      </c>
      <c r="D9" s="1252">
        <v>2104393.4</v>
      </c>
      <c r="E9" s="1252">
        <v>371363.6</v>
      </c>
      <c r="F9" s="524"/>
      <c r="G9" s="524"/>
      <c r="H9" s="525"/>
      <c r="I9" s="526">
        <v>152864</v>
      </c>
      <c r="J9" s="527">
        <v>0</v>
      </c>
      <c r="K9" s="528">
        <v>0</v>
      </c>
      <c r="L9" s="529">
        <v>420879</v>
      </c>
      <c r="M9" s="524">
        <v>74273</v>
      </c>
      <c r="N9" s="525"/>
      <c r="O9" s="525"/>
      <c r="P9" s="530">
        <f>I9-L9-M9-N9-O9</f>
        <v>-342288</v>
      </c>
      <c r="Q9" s="1253"/>
    </row>
    <row r="10" spans="1:17" ht="45" customHeight="1">
      <c r="A10" s="531" t="s">
        <v>98</v>
      </c>
      <c r="B10" s="1417" t="s">
        <v>925</v>
      </c>
      <c r="C10" s="1417"/>
      <c r="D10" s="1417"/>
      <c r="E10" s="1417"/>
      <c r="F10" s="1417"/>
      <c r="G10" s="1417"/>
      <c r="H10" s="1418"/>
      <c r="I10" s="1409" t="s">
        <v>341</v>
      </c>
      <c r="J10" s="1411" t="s">
        <v>342</v>
      </c>
      <c r="K10" s="1413" t="s">
        <v>343</v>
      </c>
      <c r="L10" s="1411" t="s">
        <v>344</v>
      </c>
      <c r="M10" s="1415"/>
      <c r="N10" s="1415"/>
      <c r="O10" s="1416"/>
      <c r="P10" s="1413" t="s">
        <v>273</v>
      </c>
      <c r="Q10" s="1390" t="s">
        <v>272</v>
      </c>
    </row>
    <row r="11" spans="1:17" ht="39" customHeight="1" thickBot="1">
      <c r="A11" s="1419" t="s">
        <v>926</v>
      </c>
      <c r="B11" s="1420"/>
      <c r="C11" s="1420"/>
      <c r="D11" s="1420"/>
      <c r="E11" s="1420"/>
      <c r="F11" s="1420"/>
      <c r="G11" s="1420"/>
      <c r="H11" s="1421"/>
      <c r="I11" s="1410"/>
      <c r="J11" s="1412"/>
      <c r="K11" s="1414"/>
      <c r="L11" s="532" t="s">
        <v>96</v>
      </c>
      <c r="M11" s="533" t="s">
        <v>97</v>
      </c>
      <c r="N11" s="534" t="s">
        <v>99</v>
      </c>
      <c r="O11" s="534" t="s">
        <v>155</v>
      </c>
      <c r="P11" s="1414"/>
      <c r="Q11" s="1391"/>
    </row>
    <row r="12" spans="1:17" ht="27.75" customHeight="1" thickBot="1" thickTop="1">
      <c r="A12" s="1422"/>
      <c r="B12" s="1423"/>
      <c r="C12" s="1423"/>
      <c r="D12" s="1423"/>
      <c r="E12" s="1423"/>
      <c r="F12" s="1423"/>
      <c r="G12" s="1423"/>
      <c r="H12" s="1424"/>
      <c r="I12" s="535">
        <v>1410052.76</v>
      </c>
      <c r="J12" s="536">
        <v>1114147.35</v>
      </c>
      <c r="K12" s="537">
        <v>864997</v>
      </c>
      <c r="L12" s="538">
        <v>735247</v>
      </c>
      <c r="M12" s="539">
        <v>129750</v>
      </c>
      <c r="N12" s="540"/>
      <c r="O12" s="540"/>
      <c r="P12" s="530">
        <f>I12-L12-M12-N12-O12</f>
        <v>545055.76</v>
      </c>
      <c r="Q12" s="1253"/>
    </row>
    <row r="13" spans="1:17" ht="45" customHeight="1">
      <c r="A13" s="1422"/>
      <c r="B13" s="1423"/>
      <c r="C13" s="1423"/>
      <c r="D13" s="1423"/>
      <c r="E13" s="1423"/>
      <c r="F13" s="1423"/>
      <c r="G13" s="1423"/>
      <c r="H13" s="1424"/>
      <c r="I13" s="1409" t="s">
        <v>274</v>
      </c>
      <c r="J13" s="1411" t="s">
        <v>275</v>
      </c>
      <c r="K13" s="1413" t="s">
        <v>276</v>
      </c>
      <c r="L13" s="1411" t="s">
        <v>277</v>
      </c>
      <c r="M13" s="1415"/>
      <c r="N13" s="1415"/>
      <c r="O13" s="1416"/>
      <c r="P13" s="1413" t="s">
        <v>273</v>
      </c>
      <c r="Q13" s="1413" t="s">
        <v>272</v>
      </c>
    </row>
    <row r="14" spans="1:17" ht="39" customHeight="1" thickBot="1">
      <c r="A14" s="1422"/>
      <c r="B14" s="1423"/>
      <c r="C14" s="1423"/>
      <c r="D14" s="1423"/>
      <c r="E14" s="1423"/>
      <c r="F14" s="1423"/>
      <c r="G14" s="1423"/>
      <c r="H14" s="1424"/>
      <c r="I14" s="1410"/>
      <c r="J14" s="1412"/>
      <c r="K14" s="1414"/>
      <c r="L14" s="532" t="s">
        <v>96</v>
      </c>
      <c r="M14" s="533" t="s">
        <v>97</v>
      </c>
      <c r="N14" s="534" t="s">
        <v>99</v>
      </c>
      <c r="O14" s="534" t="s">
        <v>155</v>
      </c>
      <c r="P14" s="1414"/>
      <c r="Q14" s="1414"/>
    </row>
    <row r="15" spans="1:17" ht="27.75" customHeight="1" thickBot="1" thickTop="1">
      <c r="A15" s="1422"/>
      <c r="B15" s="1423"/>
      <c r="C15" s="1423"/>
      <c r="D15" s="1423"/>
      <c r="E15" s="1423"/>
      <c r="F15" s="1423"/>
      <c r="G15" s="1423"/>
      <c r="H15" s="1424"/>
      <c r="I15" s="535">
        <v>409958.31</v>
      </c>
      <c r="J15" s="536">
        <v>771858.21</v>
      </c>
      <c r="K15" s="537">
        <v>795556.26</v>
      </c>
      <c r="L15" s="538">
        <v>676223</v>
      </c>
      <c r="M15" s="539">
        <v>119333</v>
      </c>
      <c r="N15" s="540"/>
      <c r="O15" s="540"/>
      <c r="P15" s="589">
        <f>I15-L15-M15-N15-O15</f>
        <v>-385597.69</v>
      </c>
      <c r="Q15" s="589"/>
    </row>
    <row r="16" spans="1:17" ht="45" customHeight="1">
      <c r="A16" s="1422"/>
      <c r="B16" s="1423"/>
      <c r="C16" s="1423"/>
      <c r="D16" s="1423"/>
      <c r="E16" s="1423"/>
      <c r="F16" s="1423"/>
      <c r="G16" s="1423"/>
      <c r="H16" s="1424"/>
      <c r="I16" s="1401" t="s">
        <v>316</v>
      </c>
      <c r="J16" s="1403" t="s">
        <v>317</v>
      </c>
      <c r="K16" s="1405" t="s">
        <v>318</v>
      </c>
      <c r="L16" s="1403" t="s">
        <v>322</v>
      </c>
      <c r="M16" s="1407"/>
      <c r="N16" s="1407"/>
      <c r="O16" s="1408"/>
      <c r="P16" s="1405" t="s">
        <v>273</v>
      </c>
      <c r="Q16" s="1390" t="s">
        <v>272</v>
      </c>
    </row>
    <row r="17" spans="1:17" ht="39" customHeight="1" thickBot="1">
      <c r="A17" s="1422"/>
      <c r="B17" s="1423"/>
      <c r="C17" s="1423"/>
      <c r="D17" s="1423"/>
      <c r="E17" s="1423"/>
      <c r="F17" s="1423"/>
      <c r="G17" s="1423"/>
      <c r="H17" s="1424"/>
      <c r="I17" s="1402"/>
      <c r="J17" s="1404"/>
      <c r="K17" s="1406"/>
      <c r="L17" s="541" t="s">
        <v>96</v>
      </c>
      <c r="M17" s="542" t="s">
        <v>97</v>
      </c>
      <c r="N17" s="543" t="s">
        <v>99</v>
      </c>
      <c r="O17" s="543" t="s">
        <v>155</v>
      </c>
      <c r="P17" s="1406"/>
      <c r="Q17" s="1391"/>
    </row>
    <row r="18" spans="1:17" ht="27.75" customHeight="1" thickBot="1" thickTop="1">
      <c r="A18" s="1422"/>
      <c r="B18" s="1423"/>
      <c r="C18" s="1423"/>
      <c r="D18" s="1423"/>
      <c r="E18" s="1423"/>
      <c r="F18" s="1423"/>
      <c r="G18" s="1423"/>
      <c r="H18" s="1424"/>
      <c r="I18" s="544">
        <v>365574.26</v>
      </c>
      <c r="J18" s="545">
        <v>411790.31</v>
      </c>
      <c r="K18" s="546">
        <v>72475.73</v>
      </c>
      <c r="L18" s="547">
        <v>61604.6</v>
      </c>
      <c r="M18" s="548">
        <v>10871</v>
      </c>
      <c r="N18" s="549"/>
      <c r="O18" s="549"/>
      <c r="P18" s="550">
        <f>I18-L18-M18-N18-O18</f>
        <v>293098.66000000003</v>
      </c>
      <c r="Q18" s="1253"/>
    </row>
    <row r="19" spans="1:17" ht="45" customHeight="1">
      <c r="A19" s="1422"/>
      <c r="B19" s="1423"/>
      <c r="C19" s="1423"/>
      <c r="D19" s="1423"/>
      <c r="E19" s="1423"/>
      <c r="F19" s="1423"/>
      <c r="G19" s="1423"/>
      <c r="H19" s="1424"/>
      <c r="I19" s="1392" t="s">
        <v>345</v>
      </c>
      <c r="J19" s="1394" t="s">
        <v>319</v>
      </c>
      <c r="K19" s="1396" t="s">
        <v>320</v>
      </c>
      <c r="L19" s="1398" t="s">
        <v>321</v>
      </c>
      <c r="M19" s="1399"/>
      <c r="N19" s="1399"/>
      <c r="O19" s="1400"/>
      <c r="P19" s="1396" t="s">
        <v>278</v>
      </c>
      <c r="Q19" s="1390" t="s">
        <v>279</v>
      </c>
    </row>
    <row r="20" spans="1:17" ht="39" customHeight="1" thickBot="1">
      <c r="A20" s="1422"/>
      <c r="B20" s="1423"/>
      <c r="C20" s="1423"/>
      <c r="D20" s="1423"/>
      <c r="E20" s="1423"/>
      <c r="F20" s="1423"/>
      <c r="G20" s="1423"/>
      <c r="H20" s="1424"/>
      <c r="I20" s="1393"/>
      <c r="J20" s="1395"/>
      <c r="K20" s="1397"/>
      <c r="L20" s="551" t="s">
        <v>96</v>
      </c>
      <c r="M20" s="552" t="s">
        <v>97</v>
      </c>
      <c r="N20" s="553" t="s">
        <v>99</v>
      </c>
      <c r="O20" s="553" t="s">
        <v>155</v>
      </c>
      <c r="P20" s="1397"/>
      <c r="Q20" s="1391"/>
    </row>
    <row r="21" spans="1:17" ht="27.75" customHeight="1" thickBot="1" thickTop="1">
      <c r="A21" s="1422"/>
      <c r="B21" s="1423"/>
      <c r="C21" s="1423"/>
      <c r="D21" s="1423"/>
      <c r="E21" s="1423"/>
      <c r="F21" s="1423"/>
      <c r="G21" s="1423"/>
      <c r="H21" s="1424"/>
      <c r="I21" s="554">
        <f aca="true" t="shared" si="0" ref="I21:O21">I9+I12+I15+I18</f>
        <v>2338449.33</v>
      </c>
      <c r="J21" s="555">
        <f t="shared" si="0"/>
        <v>2297795.87</v>
      </c>
      <c r="K21" s="556">
        <f t="shared" si="0"/>
        <v>1733028.99</v>
      </c>
      <c r="L21" s="557">
        <f t="shared" si="0"/>
        <v>1893953.6</v>
      </c>
      <c r="M21" s="558">
        <f t="shared" si="0"/>
        <v>334227</v>
      </c>
      <c r="N21" s="559">
        <f t="shared" si="0"/>
        <v>0</v>
      </c>
      <c r="O21" s="559">
        <f t="shared" si="0"/>
        <v>0</v>
      </c>
      <c r="P21" s="560">
        <f>I21-L21-M21-N21-O21</f>
        <v>110268.72999999998</v>
      </c>
      <c r="Q21" s="1253">
        <f>Q15+Q12+Q9+Q18</f>
        <v>0</v>
      </c>
    </row>
    <row r="22" spans="1:17" ht="45" customHeight="1">
      <c r="A22" s="1422"/>
      <c r="B22" s="1423"/>
      <c r="C22" s="1423"/>
      <c r="D22" s="1423"/>
      <c r="E22" s="1423"/>
      <c r="F22" s="1423"/>
      <c r="G22" s="1423"/>
      <c r="H22" s="1424"/>
      <c r="I22" s="1377" t="s">
        <v>346</v>
      </c>
      <c r="J22" s="1379" t="s">
        <v>88</v>
      </c>
      <c r="K22" s="1382" t="s">
        <v>88</v>
      </c>
      <c r="L22" s="1385" t="s">
        <v>347</v>
      </c>
      <c r="M22" s="1386"/>
      <c r="N22" s="1386"/>
      <c r="O22" s="1387"/>
      <c r="P22" s="1388" t="s">
        <v>273</v>
      </c>
      <c r="Q22" s="1390" t="s">
        <v>348</v>
      </c>
    </row>
    <row r="23" spans="1:17" ht="27.75" customHeight="1" thickBot="1">
      <c r="A23" s="1422"/>
      <c r="B23" s="1423"/>
      <c r="C23" s="1423"/>
      <c r="D23" s="1423"/>
      <c r="E23" s="1423"/>
      <c r="F23" s="1423"/>
      <c r="G23" s="1423"/>
      <c r="H23" s="1424"/>
      <c r="I23" s="1378"/>
      <c r="J23" s="1380"/>
      <c r="K23" s="1383"/>
      <c r="L23" s="523" t="s">
        <v>96</v>
      </c>
      <c r="M23" s="521" t="s">
        <v>97</v>
      </c>
      <c r="N23" s="522" t="s">
        <v>99</v>
      </c>
      <c r="O23" s="521" t="s">
        <v>155</v>
      </c>
      <c r="P23" s="1389"/>
      <c r="Q23" s="1391"/>
    </row>
    <row r="24" spans="1:17" ht="27.75" customHeight="1" thickBot="1" thickTop="1">
      <c r="A24" s="1422"/>
      <c r="B24" s="1423"/>
      <c r="C24" s="1423"/>
      <c r="D24" s="1423"/>
      <c r="E24" s="1423"/>
      <c r="F24" s="1423"/>
      <c r="G24" s="1423"/>
      <c r="H24" s="1424"/>
      <c r="I24" s="590">
        <v>0</v>
      </c>
      <c r="J24" s="1381"/>
      <c r="K24" s="1384"/>
      <c r="L24" s="591">
        <v>0</v>
      </c>
      <c r="M24" s="592">
        <v>0</v>
      </c>
      <c r="N24" s="593">
        <v>0</v>
      </c>
      <c r="O24" s="592">
        <v>0</v>
      </c>
      <c r="P24" s="594">
        <f>I24-L24-M24-N24-O24</f>
        <v>0</v>
      </c>
      <c r="Q24" s="1254">
        <v>0</v>
      </c>
    </row>
    <row r="25" spans="1:17" ht="36" customHeight="1" thickBot="1">
      <c r="A25" s="1425"/>
      <c r="B25" s="1426"/>
      <c r="C25" s="1426"/>
      <c r="D25" s="1426"/>
      <c r="E25" s="1426"/>
      <c r="F25" s="1426"/>
      <c r="G25" s="1426"/>
      <c r="H25" s="1427"/>
      <c r="I25" s="1372" t="s">
        <v>349</v>
      </c>
      <c r="J25" s="1373"/>
      <c r="K25" s="1373"/>
      <c r="L25" s="1373"/>
      <c r="M25" s="1373"/>
      <c r="N25" s="1373"/>
      <c r="O25" s="1373"/>
      <c r="P25" s="1374"/>
      <c r="Q25" s="1255" t="s">
        <v>350</v>
      </c>
    </row>
    <row r="26" spans="1:17" ht="36" customHeight="1" thickBot="1">
      <c r="A26" s="1375" t="s">
        <v>160</v>
      </c>
      <c r="B26" s="1376"/>
      <c r="C26" s="1376"/>
      <c r="D26" s="1376"/>
      <c r="E26" s="1376"/>
      <c r="F26" s="1376"/>
      <c r="G26" s="595" t="s">
        <v>109</v>
      </c>
      <c r="H26" s="596">
        <v>0</v>
      </c>
      <c r="I26" s="1256">
        <f>I21+I24</f>
        <v>2338449.33</v>
      </c>
      <c r="J26" s="1257" t="s">
        <v>88</v>
      </c>
      <c r="K26" s="1257" t="s">
        <v>88</v>
      </c>
      <c r="L26" s="1258">
        <f>L25+L21</f>
        <v>1893953.6</v>
      </c>
      <c r="M26" s="1259">
        <f>M25+M21</f>
        <v>334227</v>
      </c>
      <c r="N26" s="1259">
        <f>N25+N21</f>
        <v>0</v>
      </c>
      <c r="O26" s="1260">
        <f>O25+O21</f>
        <v>0</v>
      </c>
      <c r="P26" s="1261">
        <f>I26-L26-M26-N26-O26</f>
        <v>110268.72999999998</v>
      </c>
      <c r="Q26" s="1262">
        <f>Q21+Q24</f>
        <v>0</v>
      </c>
    </row>
    <row r="27" ht="12.75">
      <c r="A27" s="561" t="s">
        <v>156</v>
      </c>
    </row>
    <row r="28" ht="13.5" thickBot="1">
      <c r="A28" s="561"/>
    </row>
    <row r="29" spans="1:17" ht="12.75">
      <c r="A29" s="1428" t="s">
        <v>159</v>
      </c>
      <c r="B29" s="1430" t="s">
        <v>95</v>
      </c>
      <c r="C29" s="1432" t="s">
        <v>157</v>
      </c>
      <c r="D29" s="1434" t="s">
        <v>158</v>
      </c>
      <c r="E29" s="1386"/>
      <c r="F29" s="1386"/>
      <c r="G29" s="1386"/>
      <c r="H29" s="1386"/>
      <c r="I29" s="1409" t="s">
        <v>337</v>
      </c>
      <c r="J29" s="1411" t="s">
        <v>338</v>
      </c>
      <c r="K29" s="1413" t="s">
        <v>339</v>
      </c>
      <c r="L29" s="1435" t="s">
        <v>340</v>
      </c>
      <c r="M29" s="1436"/>
      <c r="N29" s="1436"/>
      <c r="O29" s="1437"/>
      <c r="P29" s="1388" t="s">
        <v>271</v>
      </c>
      <c r="Q29" s="1390" t="s">
        <v>272</v>
      </c>
    </row>
    <row r="30" spans="1:17" ht="54.75" customHeight="1" thickBot="1">
      <c r="A30" s="1429"/>
      <c r="B30" s="1431"/>
      <c r="C30" s="1433"/>
      <c r="D30" s="521" t="s">
        <v>96</v>
      </c>
      <c r="E30" s="521" t="s">
        <v>97</v>
      </c>
      <c r="F30" s="521" t="s">
        <v>99</v>
      </c>
      <c r="G30" s="521" t="s">
        <v>108</v>
      </c>
      <c r="H30" s="522" t="s">
        <v>155</v>
      </c>
      <c r="I30" s="1410"/>
      <c r="J30" s="1412"/>
      <c r="K30" s="1414"/>
      <c r="L30" s="523" t="s">
        <v>96</v>
      </c>
      <c r="M30" s="521" t="s">
        <v>97</v>
      </c>
      <c r="N30" s="522" t="s">
        <v>99</v>
      </c>
      <c r="O30" s="522" t="s">
        <v>155</v>
      </c>
      <c r="P30" s="1389"/>
      <c r="Q30" s="1391"/>
    </row>
    <row r="31" spans="1:17" ht="62.25" customHeight="1" thickBot="1" thickTop="1">
      <c r="A31" s="181" t="s">
        <v>923</v>
      </c>
      <c r="B31" s="1250" t="s">
        <v>934</v>
      </c>
      <c r="C31" s="1251">
        <v>45983000</v>
      </c>
      <c r="D31" s="1252">
        <v>21530000</v>
      </c>
      <c r="E31" s="1252">
        <v>1266000</v>
      </c>
      <c r="F31" s="524">
        <v>19061000</v>
      </c>
      <c r="G31" s="524">
        <v>4126000</v>
      </c>
      <c r="H31" s="525"/>
      <c r="I31" s="526">
        <v>606190</v>
      </c>
      <c r="J31" s="527">
        <v>0</v>
      </c>
      <c r="K31" s="528">
        <v>0</v>
      </c>
      <c r="L31" s="529">
        <v>0</v>
      </c>
      <c r="M31" s="524">
        <v>0</v>
      </c>
      <c r="N31" s="525">
        <v>606190</v>
      </c>
      <c r="O31" s="525"/>
      <c r="P31" s="530">
        <f>I31-L31-M31-N31-O31</f>
        <v>0</v>
      </c>
      <c r="Q31" s="1253"/>
    </row>
    <row r="32" spans="1:17" ht="36" customHeight="1">
      <c r="A32" s="531" t="s">
        <v>98</v>
      </c>
      <c r="B32" s="1417" t="s">
        <v>925</v>
      </c>
      <c r="C32" s="1417"/>
      <c r="D32" s="1417"/>
      <c r="E32" s="1417"/>
      <c r="F32" s="1417"/>
      <c r="G32" s="1417"/>
      <c r="H32" s="1418"/>
      <c r="I32" s="1409" t="s">
        <v>341</v>
      </c>
      <c r="J32" s="1411" t="s">
        <v>342</v>
      </c>
      <c r="K32" s="1413" t="s">
        <v>343</v>
      </c>
      <c r="L32" s="1411" t="s">
        <v>344</v>
      </c>
      <c r="M32" s="1415"/>
      <c r="N32" s="1415"/>
      <c r="O32" s="1416"/>
      <c r="P32" s="1413" t="s">
        <v>273</v>
      </c>
      <c r="Q32" s="1390" t="s">
        <v>272</v>
      </c>
    </row>
    <row r="33" spans="1:17" ht="36" customHeight="1" thickBot="1">
      <c r="A33" s="1419" t="s">
        <v>953</v>
      </c>
      <c r="B33" s="1420"/>
      <c r="C33" s="1420"/>
      <c r="D33" s="1420"/>
      <c r="E33" s="1420"/>
      <c r="F33" s="1420"/>
      <c r="G33" s="1420"/>
      <c r="H33" s="1421"/>
      <c r="I33" s="1410"/>
      <c r="J33" s="1412"/>
      <c r="K33" s="1414"/>
      <c r="L33" s="532" t="s">
        <v>96</v>
      </c>
      <c r="M33" s="533" t="s">
        <v>97</v>
      </c>
      <c r="N33" s="534" t="s">
        <v>99</v>
      </c>
      <c r="O33" s="534" t="s">
        <v>155</v>
      </c>
      <c r="P33" s="1414"/>
      <c r="Q33" s="1391"/>
    </row>
    <row r="34" spans="1:17" ht="36" customHeight="1" thickBot="1" thickTop="1">
      <c r="A34" s="1422"/>
      <c r="B34" s="1423"/>
      <c r="C34" s="1423"/>
      <c r="D34" s="1423"/>
      <c r="E34" s="1423"/>
      <c r="F34" s="1423"/>
      <c r="G34" s="1423"/>
      <c r="H34" s="1424"/>
      <c r="I34" s="535">
        <v>92820</v>
      </c>
      <c r="J34" s="536">
        <v>0</v>
      </c>
      <c r="K34" s="537">
        <v>0</v>
      </c>
      <c r="L34" s="538">
        <v>0</v>
      </c>
      <c r="M34" s="539">
        <v>0</v>
      </c>
      <c r="N34" s="540"/>
      <c r="O34" s="540"/>
      <c r="P34" s="530">
        <f>I34-L34-M34-N34-O34</f>
        <v>92820</v>
      </c>
      <c r="Q34" s="1253"/>
    </row>
    <row r="35" spans="1:17" ht="36" customHeight="1">
      <c r="A35" s="1422"/>
      <c r="B35" s="1423"/>
      <c r="C35" s="1423"/>
      <c r="D35" s="1423"/>
      <c r="E35" s="1423"/>
      <c r="F35" s="1423"/>
      <c r="G35" s="1423"/>
      <c r="H35" s="1424"/>
      <c r="I35" s="1409" t="s">
        <v>274</v>
      </c>
      <c r="J35" s="1411" t="s">
        <v>275</v>
      </c>
      <c r="K35" s="1413" t="s">
        <v>276</v>
      </c>
      <c r="L35" s="1411" t="s">
        <v>277</v>
      </c>
      <c r="M35" s="1415"/>
      <c r="N35" s="1415"/>
      <c r="O35" s="1416"/>
      <c r="P35" s="1413" t="s">
        <v>273</v>
      </c>
      <c r="Q35" s="1413" t="s">
        <v>272</v>
      </c>
    </row>
    <row r="36" spans="1:17" ht="36" customHeight="1" thickBot="1">
      <c r="A36" s="1422"/>
      <c r="B36" s="1423"/>
      <c r="C36" s="1423"/>
      <c r="D36" s="1423"/>
      <c r="E36" s="1423"/>
      <c r="F36" s="1423"/>
      <c r="G36" s="1423"/>
      <c r="H36" s="1424"/>
      <c r="I36" s="1410"/>
      <c r="J36" s="1412"/>
      <c r="K36" s="1414"/>
      <c r="L36" s="532" t="s">
        <v>96</v>
      </c>
      <c r="M36" s="533" t="s">
        <v>97</v>
      </c>
      <c r="N36" s="534" t="s">
        <v>99</v>
      </c>
      <c r="O36" s="534" t="s">
        <v>155</v>
      </c>
      <c r="P36" s="1414"/>
      <c r="Q36" s="1414"/>
    </row>
    <row r="37" spans="1:17" ht="36" customHeight="1" thickBot="1" thickTop="1">
      <c r="A37" s="1422"/>
      <c r="B37" s="1423"/>
      <c r="C37" s="1423"/>
      <c r="D37" s="1423"/>
      <c r="E37" s="1423"/>
      <c r="F37" s="1423"/>
      <c r="G37" s="1423"/>
      <c r="H37" s="1424"/>
      <c r="I37" s="535">
        <v>41788642</v>
      </c>
      <c r="J37" s="536">
        <v>0</v>
      </c>
      <c r="K37" s="537">
        <v>0</v>
      </c>
      <c r="L37" s="538">
        <v>0</v>
      </c>
      <c r="M37" s="539">
        <v>0</v>
      </c>
      <c r="N37" s="540">
        <v>41788642</v>
      </c>
      <c r="O37" s="540"/>
      <c r="P37" s="589">
        <f>I37-L37-M37-N37-O37</f>
        <v>0</v>
      </c>
      <c r="Q37" s="589"/>
    </row>
    <row r="38" spans="1:17" ht="36" customHeight="1">
      <c r="A38" s="1422"/>
      <c r="B38" s="1423"/>
      <c r="C38" s="1423"/>
      <c r="D38" s="1423"/>
      <c r="E38" s="1423"/>
      <c r="F38" s="1423"/>
      <c r="G38" s="1423"/>
      <c r="H38" s="1424"/>
      <c r="I38" s="1401" t="s">
        <v>316</v>
      </c>
      <c r="J38" s="1403" t="s">
        <v>317</v>
      </c>
      <c r="K38" s="1405" t="s">
        <v>318</v>
      </c>
      <c r="L38" s="1403" t="s">
        <v>322</v>
      </c>
      <c r="M38" s="1407"/>
      <c r="N38" s="1407"/>
      <c r="O38" s="1408"/>
      <c r="P38" s="1405" t="s">
        <v>273</v>
      </c>
      <c r="Q38" s="1390" t="s">
        <v>272</v>
      </c>
    </row>
    <row r="39" spans="1:17" ht="36" customHeight="1" thickBot="1">
      <c r="A39" s="1422"/>
      <c r="B39" s="1423"/>
      <c r="C39" s="1423"/>
      <c r="D39" s="1423"/>
      <c r="E39" s="1423"/>
      <c r="F39" s="1423"/>
      <c r="G39" s="1423"/>
      <c r="H39" s="1424"/>
      <c r="I39" s="1402"/>
      <c r="J39" s="1404"/>
      <c r="K39" s="1406"/>
      <c r="L39" s="541" t="s">
        <v>96</v>
      </c>
      <c r="M39" s="542" t="s">
        <v>97</v>
      </c>
      <c r="N39" s="543" t="s">
        <v>99</v>
      </c>
      <c r="O39" s="543" t="s">
        <v>155</v>
      </c>
      <c r="P39" s="1406"/>
      <c r="Q39" s="1391"/>
    </row>
    <row r="40" spans="1:17" ht="36" customHeight="1" thickBot="1" thickTop="1">
      <c r="A40" s="1422"/>
      <c r="B40" s="1423"/>
      <c r="C40" s="1423"/>
      <c r="D40" s="1423"/>
      <c r="E40" s="1423"/>
      <c r="F40" s="1423"/>
      <c r="G40" s="1423"/>
      <c r="H40" s="1424"/>
      <c r="I40" s="544">
        <v>4195118</v>
      </c>
      <c r="J40" s="545">
        <v>3928751</v>
      </c>
      <c r="K40" s="546">
        <v>3928751</v>
      </c>
      <c r="L40" s="547">
        <v>3710487</v>
      </c>
      <c r="M40" s="548">
        <v>218264</v>
      </c>
      <c r="N40" s="549">
        <v>-1014633</v>
      </c>
      <c r="O40" s="549"/>
      <c r="P40" s="550">
        <f>I40-L40-M40-N40-O40</f>
        <v>1281000</v>
      </c>
      <c r="Q40" s="1253"/>
    </row>
    <row r="41" spans="1:17" ht="36" customHeight="1">
      <c r="A41" s="1422"/>
      <c r="B41" s="1423"/>
      <c r="C41" s="1423"/>
      <c r="D41" s="1423"/>
      <c r="E41" s="1423"/>
      <c r="F41" s="1423"/>
      <c r="G41" s="1423"/>
      <c r="H41" s="1424"/>
      <c r="I41" s="1392" t="s">
        <v>345</v>
      </c>
      <c r="J41" s="1394" t="s">
        <v>319</v>
      </c>
      <c r="K41" s="1396" t="s">
        <v>320</v>
      </c>
      <c r="L41" s="1398" t="s">
        <v>321</v>
      </c>
      <c r="M41" s="1399"/>
      <c r="N41" s="1399"/>
      <c r="O41" s="1400"/>
      <c r="P41" s="1396" t="s">
        <v>278</v>
      </c>
      <c r="Q41" s="1390" t="s">
        <v>279</v>
      </c>
    </row>
    <row r="42" spans="1:17" ht="36" customHeight="1" thickBot="1">
      <c r="A42" s="1422"/>
      <c r="B42" s="1423"/>
      <c r="C42" s="1423"/>
      <c r="D42" s="1423"/>
      <c r="E42" s="1423"/>
      <c r="F42" s="1423"/>
      <c r="G42" s="1423"/>
      <c r="H42" s="1424"/>
      <c r="I42" s="1393"/>
      <c r="J42" s="1395"/>
      <c r="K42" s="1397"/>
      <c r="L42" s="551" t="s">
        <v>96</v>
      </c>
      <c r="M42" s="552" t="s">
        <v>97</v>
      </c>
      <c r="N42" s="553" t="s">
        <v>99</v>
      </c>
      <c r="O42" s="553" t="s">
        <v>155</v>
      </c>
      <c r="P42" s="1397"/>
      <c r="Q42" s="1391"/>
    </row>
    <row r="43" spans="1:17" ht="36" customHeight="1" thickBot="1" thickTop="1">
      <c r="A43" s="1422"/>
      <c r="B43" s="1423"/>
      <c r="C43" s="1423"/>
      <c r="D43" s="1423"/>
      <c r="E43" s="1423"/>
      <c r="F43" s="1423"/>
      <c r="G43" s="1423"/>
      <c r="H43" s="1424"/>
      <c r="I43" s="554">
        <f aca="true" t="shared" si="1" ref="I43:O43">I31+I34+I37+I40</f>
        <v>46682770</v>
      </c>
      <c r="J43" s="555">
        <f t="shared" si="1"/>
        <v>3928751</v>
      </c>
      <c r="K43" s="556">
        <f t="shared" si="1"/>
        <v>3928751</v>
      </c>
      <c r="L43" s="557">
        <f t="shared" si="1"/>
        <v>3710487</v>
      </c>
      <c r="M43" s="558">
        <f t="shared" si="1"/>
        <v>218264</v>
      </c>
      <c r="N43" s="559">
        <f t="shared" si="1"/>
        <v>41380199</v>
      </c>
      <c r="O43" s="559">
        <f t="shared" si="1"/>
        <v>0</v>
      </c>
      <c r="P43" s="560">
        <f>I43-L43-M43-N43-O43</f>
        <v>1373820</v>
      </c>
      <c r="Q43" s="1253">
        <f>Q37+Q34+Q31+Q40</f>
        <v>0</v>
      </c>
    </row>
    <row r="44" spans="1:17" ht="36" customHeight="1">
      <c r="A44" s="1422"/>
      <c r="B44" s="1423"/>
      <c r="C44" s="1423"/>
      <c r="D44" s="1423"/>
      <c r="E44" s="1423"/>
      <c r="F44" s="1423"/>
      <c r="G44" s="1423"/>
      <c r="H44" s="1424"/>
      <c r="I44" s="1377" t="s">
        <v>346</v>
      </c>
      <c r="J44" s="1379" t="s">
        <v>88</v>
      </c>
      <c r="K44" s="1382" t="s">
        <v>88</v>
      </c>
      <c r="L44" s="1385" t="s">
        <v>347</v>
      </c>
      <c r="M44" s="1386"/>
      <c r="N44" s="1386"/>
      <c r="O44" s="1387"/>
      <c r="P44" s="1388" t="s">
        <v>273</v>
      </c>
      <c r="Q44" s="1390" t="s">
        <v>348</v>
      </c>
    </row>
    <row r="45" spans="1:17" ht="36" customHeight="1" thickBot="1">
      <c r="A45" s="1422"/>
      <c r="B45" s="1423"/>
      <c r="C45" s="1423"/>
      <c r="D45" s="1423"/>
      <c r="E45" s="1423"/>
      <c r="F45" s="1423"/>
      <c r="G45" s="1423"/>
      <c r="H45" s="1424"/>
      <c r="I45" s="1378"/>
      <c r="J45" s="1380"/>
      <c r="K45" s="1383"/>
      <c r="L45" s="523" t="s">
        <v>96</v>
      </c>
      <c r="M45" s="521" t="s">
        <v>97</v>
      </c>
      <c r="N45" s="522" t="s">
        <v>99</v>
      </c>
      <c r="O45" s="521" t="s">
        <v>155</v>
      </c>
      <c r="P45" s="1389"/>
      <c r="Q45" s="1391"/>
    </row>
    <row r="46" spans="1:17" ht="36" customHeight="1" thickBot="1" thickTop="1">
      <c r="A46" s="1422"/>
      <c r="B46" s="1423"/>
      <c r="C46" s="1423"/>
      <c r="D46" s="1423"/>
      <c r="E46" s="1423"/>
      <c r="F46" s="1423"/>
      <c r="G46" s="1423"/>
      <c r="H46" s="1424"/>
      <c r="I46" s="590">
        <v>0</v>
      </c>
      <c r="J46" s="1381"/>
      <c r="K46" s="1384"/>
      <c r="L46" s="591">
        <v>0</v>
      </c>
      <c r="M46" s="592">
        <v>0</v>
      </c>
      <c r="N46" s="593">
        <v>0</v>
      </c>
      <c r="O46" s="592">
        <v>0</v>
      </c>
      <c r="P46" s="594">
        <f>I46-L46-M46-N46-O46</f>
        <v>0</v>
      </c>
      <c r="Q46" s="1254">
        <v>0</v>
      </c>
    </row>
    <row r="47" spans="1:17" ht="54.75" customHeight="1" thickBot="1">
      <c r="A47" s="1425"/>
      <c r="B47" s="1426"/>
      <c r="C47" s="1426"/>
      <c r="D47" s="1426"/>
      <c r="E47" s="1426"/>
      <c r="F47" s="1426"/>
      <c r="G47" s="1426"/>
      <c r="H47" s="1427"/>
      <c r="I47" s="1372" t="s">
        <v>349</v>
      </c>
      <c r="J47" s="1373"/>
      <c r="K47" s="1373"/>
      <c r="L47" s="1373"/>
      <c r="M47" s="1373"/>
      <c r="N47" s="1373"/>
      <c r="O47" s="1373"/>
      <c r="P47" s="1374"/>
      <c r="Q47" s="1255" t="s">
        <v>350</v>
      </c>
    </row>
    <row r="48" spans="1:17" ht="36" customHeight="1" thickBot="1">
      <c r="A48" s="1375" t="s">
        <v>160</v>
      </c>
      <c r="B48" s="1376"/>
      <c r="C48" s="1376"/>
      <c r="D48" s="1376"/>
      <c r="E48" s="1376"/>
      <c r="F48" s="1376"/>
      <c r="G48" s="595" t="s">
        <v>109</v>
      </c>
      <c r="H48" s="596">
        <v>0</v>
      </c>
      <c r="I48" s="1256">
        <f>I43+I46</f>
        <v>46682770</v>
      </c>
      <c r="J48" s="1257" t="s">
        <v>88</v>
      </c>
      <c r="K48" s="1257" t="s">
        <v>88</v>
      </c>
      <c r="L48" s="1258">
        <f>L47+L43</f>
        <v>3710487</v>
      </c>
      <c r="M48" s="1259">
        <f>M47+M43</f>
        <v>218264</v>
      </c>
      <c r="N48" s="1259">
        <f>N47+N43</f>
        <v>41380199</v>
      </c>
      <c r="O48" s="1260">
        <f>O47+O43</f>
        <v>0</v>
      </c>
      <c r="P48" s="1261">
        <f>I48-L48-M48-N48-O48</f>
        <v>1373820</v>
      </c>
      <c r="Q48" s="1262">
        <f>Q43+Q46</f>
        <v>0</v>
      </c>
    </row>
    <row r="49" ht="12.75">
      <c r="A49" s="561"/>
    </row>
    <row r="50" ht="12.75">
      <c r="A50" s="561"/>
    </row>
    <row r="51" ht="12.75">
      <c r="A51" s="561"/>
    </row>
    <row r="52" spans="1:9" ht="15">
      <c r="A52" s="450" t="s">
        <v>25</v>
      </c>
      <c r="B52" s="1263">
        <v>40956</v>
      </c>
      <c r="C52" s="562"/>
      <c r="D52" s="450" t="s">
        <v>48</v>
      </c>
      <c r="E52" s="597"/>
      <c r="F52" s="597"/>
      <c r="G52" s="1264"/>
      <c r="H52" s="1264" t="s">
        <v>927</v>
      </c>
      <c r="I52" s="1264"/>
    </row>
    <row r="53" spans="1:6" ht="12.75">
      <c r="A53" s="450" t="s">
        <v>27</v>
      </c>
      <c r="B53" s="563" t="s">
        <v>443</v>
      </c>
      <c r="C53" s="563"/>
      <c r="D53" s="450" t="s">
        <v>49</v>
      </c>
      <c r="E53" s="597"/>
      <c r="F53" s="597"/>
    </row>
    <row r="54" spans="1:4" ht="12.75">
      <c r="A54" s="450" t="s">
        <v>29</v>
      </c>
      <c r="B54" s="450"/>
      <c r="C54" s="450"/>
      <c r="D54" s="450"/>
    </row>
    <row r="55" ht="12.75">
      <c r="A55" s="561"/>
    </row>
    <row r="56" ht="12.75">
      <c r="A56" s="561"/>
    </row>
    <row r="57" ht="12.75">
      <c r="A57" s="561"/>
    </row>
    <row r="58" ht="12.75">
      <c r="A58" s="561"/>
    </row>
    <row r="59" ht="12.75">
      <c r="A59" s="561"/>
    </row>
    <row r="60" ht="12.75">
      <c r="A60" s="561"/>
    </row>
    <row r="61" ht="12.75">
      <c r="A61" s="561"/>
    </row>
    <row r="62" ht="12.75">
      <c r="A62" s="561"/>
    </row>
    <row r="63" ht="12.75">
      <c r="A63" s="561"/>
    </row>
    <row r="64" ht="12.75">
      <c r="A64" s="561"/>
    </row>
    <row r="65" ht="12.75">
      <c r="A65" s="561"/>
    </row>
    <row r="66" ht="12.75">
      <c r="A66" s="561"/>
    </row>
    <row r="67" ht="12.75">
      <c r="A67" s="561"/>
    </row>
    <row r="68" ht="12.75">
      <c r="A68" s="561"/>
    </row>
    <row r="69" ht="12.75">
      <c r="A69" s="561"/>
    </row>
    <row r="70" ht="12.75">
      <c r="A70" s="561"/>
    </row>
    <row r="71" ht="12.75">
      <c r="A71" s="561"/>
    </row>
    <row r="72" ht="12.75">
      <c r="A72" s="561"/>
    </row>
    <row r="73" ht="12.75">
      <c r="A73" s="561"/>
    </row>
    <row r="74" ht="12.75">
      <c r="A74" s="561"/>
    </row>
    <row r="75" ht="12.75">
      <c r="A75" s="561"/>
    </row>
    <row r="76" ht="12.75">
      <c r="A76" s="561"/>
    </row>
    <row r="77" ht="12.75">
      <c r="A77" s="561"/>
    </row>
    <row r="78" ht="12.75">
      <c r="A78" s="561"/>
    </row>
    <row r="79" ht="12.75">
      <c r="A79" s="561"/>
    </row>
    <row r="80" ht="12.75">
      <c r="A80" s="561"/>
    </row>
    <row r="81" ht="12.75">
      <c r="A81" s="561"/>
    </row>
    <row r="82" ht="12.75">
      <c r="A82" s="561"/>
    </row>
    <row r="83" ht="12.75">
      <c r="A83" s="561"/>
    </row>
    <row r="84" ht="12.75">
      <c r="A84" s="561"/>
    </row>
    <row r="85" ht="12.75">
      <c r="A85" s="561"/>
    </row>
    <row r="86" ht="12.75">
      <c r="A86" s="561"/>
    </row>
    <row r="87" ht="12.75">
      <c r="A87" s="561"/>
    </row>
    <row r="88" ht="12.75">
      <c r="A88" s="561"/>
    </row>
    <row r="89" ht="12.75">
      <c r="A89" s="561"/>
    </row>
    <row r="90" ht="12.75">
      <c r="A90" s="561"/>
    </row>
    <row r="91" ht="12.75">
      <c r="A91" s="561"/>
    </row>
    <row r="92" ht="12.75">
      <c r="A92" s="561"/>
    </row>
    <row r="93" ht="12.75">
      <c r="A93" s="561"/>
    </row>
    <row r="94" ht="12.75">
      <c r="A94" s="561"/>
    </row>
    <row r="95" ht="12.75">
      <c r="A95" s="561"/>
    </row>
    <row r="96" ht="12.75">
      <c r="A96" s="561"/>
    </row>
    <row r="97" ht="12.75">
      <c r="A97" s="561"/>
    </row>
    <row r="98" ht="12.75">
      <c r="A98" s="561"/>
    </row>
    <row r="99" ht="12.75">
      <c r="A99" s="561"/>
    </row>
    <row r="100" ht="12.75">
      <c r="A100" s="561"/>
    </row>
    <row r="101" ht="12.75">
      <c r="A101" s="561"/>
    </row>
    <row r="102" ht="12.75">
      <c r="A102" s="561"/>
    </row>
    <row r="103" ht="12.75">
      <c r="A103" s="561"/>
    </row>
    <row r="104" ht="12.75">
      <c r="A104" s="561"/>
    </row>
    <row r="105" ht="12.75">
      <c r="A105" s="561"/>
    </row>
    <row r="106" ht="12.75">
      <c r="A106" s="561"/>
    </row>
    <row r="107" ht="12.75">
      <c r="A107" s="561"/>
    </row>
    <row r="108" ht="12.75">
      <c r="A108" s="561"/>
    </row>
    <row r="109" ht="12.75">
      <c r="A109" s="561"/>
    </row>
    <row r="110" ht="12.75">
      <c r="A110" s="561"/>
    </row>
    <row r="111" ht="12.75">
      <c r="A111" s="561"/>
    </row>
    <row r="112" ht="12.75">
      <c r="A112" s="561"/>
    </row>
    <row r="113" ht="12.75">
      <c r="A113" s="561"/>
    </row>
    <row r="114" ht="12.75">
      <c r="A114" s="561"/>
    </row>
    <row r="115" ht="12.75">
      <c r="A115" s="561"/>
    </row>
    <row r="116" ht="12.75">
      <c r="A116" s="561"/>
    </row>
    <row r="117" ht="12.75">
      <c r="A117" s="561"/>
    </row>
    <row r="118" ht="12.75">
      <c r="A118" s="561"/>
    </row>
    <row r="119" ht="12.75">
      <c r="A119" s="561"/>
    </row>
    <row r="121" spans="1:9" ht="15">
      <c r="A121" s="450"/>
      <c r="B121" s="1263"/>
      <c r="C121" s="562"/>
      <c r="D121" s="450"/>
      <c r="E121" s="597"/>
      <c r="F121" s="597"/>
      <c r="G121" s="1264"/>
      <c r="H121" s="1264"/>
      <c r="I121" s="1264"/>
    </row>
    <row r="122" spans="1:6" ht="12.75">
      <c r="A122" s="450"/>
      <c r="B122" s="563"/>
      <c r="C122" s="563"/>
      <c r="D122" s="450"/>
      <c r="E122" s="597"/>
      <c r="F122" s="597"/>
    </row>
    <row r="123" spans="1:4" ht="12.75">
      <c r="A123" s="450"/>
      <c r="B123" s="450"/>
      <c r="C123" s="450"/>
      <c r="D123" s="450"/>
    </row>
    <row r="125" spans="1:8" ht="12.75">
      <c r="A125" s="450"/>
      <c r="B125" s="562"/>
      <c r="C125" s="562"/>
      <c r="D125" s="450"/>
      <c r="E125" s="597"/>
      <c r="F125" s="597"/>
      <c r="G125" s="597"/>
      <c r="H125" s="597"/>
    </row>
    <row r="126" spans="1:8" ht="12.75">
      <c r="A126" s="450"/>
      <c r="B126" s="563"/>
      <c r="C126" s="563"/>
      <c r="D126" s="450"/>
      <c r="E126" s="597"/>
      <c r="F126" s="597"/>
      <c r="G126" s="597"/>
      <c r="H126" s="597"/>
    </row>
    <row r="127" spans="1:4" ht="12.75">
      <c r="A127" s="450"/>
      <c r="B127" s="450"/>
      <c r="C127" s="450"/>
      <c r="D127" s="450"/>
    </row>
  </sheetData>
  <sheetProtection/>
  <mergeCells count="91">
    <mergeCell ref="A1:B1"/>
    <mergeCell ref="A2:H2"/>
    <mergeCell ref="A5:K5"/>
    <mergeCell ref="A7:A8"/>
    <mergeCell ref="B7:B8"/>
    <mergeCell ref="C7:C8"/>
    <mergeCell ref="D7:H7"/>
    <mergeCell ref="I7:I8"/>
    <mergeCell ref="J7:J8"/>
    <mergeCell ref="K7:K8"/>
    <mergeCell ref="L7:O7"/>
    <mergeCell ref="P7:P8"/>
    <mergeCell ref="Q7:Q8"/>
    <mergeCell ref="B10:H10"/>
    <mergeCell ref="I10:I11"/>
    <mergeCell ref="J10:J11"/>
    <mergeCell ref="K10:K11"/>
    <mergeCell ref="L10:O10"/>
    <mergeCell ref="P10:P11"/>
    <mergeCell ref="Q10:Q11"/>
    <mergeCell ref="A11:H25"/>
    <mergeCell ref="I13:I14"/>
    <mergeCell ref="J13:J14"/>
    <mergeCell ref="K13:K14"/>
    <mergeCell ref="L13:O13"/>
    <mergeCell ref="P13:P14"/>
    <mergeCell ref="I19:I20"/>
    <mergeCell ref="J19:J20"/>
    <mergeCell ref="K19:K20"/>
    <mergeCell ref="L19:O19"/>
    <mergeCell ref="Q13:Q14"/>
    <mergeCell ref="I16:I17"/>
    <mergeCell ref="J16:J17"/>
    <mergeCell ref="K16:K17"/>
    <mergeCell ref="L16:O16"/>
    <mergeCell ref="P16:P17"/>
    <mergeCell ref="Q16:Q17"/>
    <mergeCell ref="P19:P20"/>
    <mergeCell ref="Q19:Q20"/>
    <mergeCell ref="I22:I23"/>
    <mergeCell ref="J22:J24"/>
    <mergeCell ref="K22:K24"/>
    <mergeCell ref="L22:O22"/>
    <mergeCell ref="P22:P23"/>
    <mergeCell ref="Q22:Q23"/>
    <mergeCell ref="I25:P25"/>
    <mergeCell ref="A26:F26"/>
    <mergeCell ref="A29:A30"/>
    <mergeCell ref="B29:B30"/>
    <mergeCell ref="C29:C30"/>
    <mergeCell ref="D29:H29"/>
    <mergeCell ref="I29:I30"/>
    <mergeCell ref="J29:J30"/>
    <mergeCell ref="K29:K30"/>
    <mergeCell ref="L29:O29"/>
    <mergeCell ref="P29:P30"/>
    <mergeCell ref="Q29:Q30"/>
    <mergeCell ref="B32:H32"/>
    <mergeCell ref="I32:I33"/>
    <mergeCell ref="J32:J33"/>
    <mergeCell ref="K32:K33"/>
    <mergeCell ref="L32:O32"/>
    <mergeCell ref="P32:P33"/>
    <mergeCell ref="Q32:Q33"/>
    <mergeCell ref="A33:H47"/>
    <mergeCell ref="I35:I36"/>
    <mergeCell ref="J35:J36"/>
    <mergeCell ref="K35:K36"/>
    <mergeCell ref="L35:O35"/>
    <mergeCell ref="P35:P36"/>
    <mergeCell ref="Q35:Q36"/>
    <mergeCell ref="I38:I39"/>
    <mergeCell ref="J38:J39"/>
    <mergeCell ref="K38:K39"/>
    <mergeCell ref="L38:O38"/>
    <mergeCell ref="P38:P39"/>
    <mergeCell ref="Q38:Q39"/>
    <mergeCell ref="Q44:Q45"/>
    <mergeCell ref="I41:I42"/>
    <mergeCell ref="J41:J42"/>
    <mergeCell ref="K41:K42"/>
    <mergeCell ref="L41:O41"/>
    <mergeCell ref="P41:P42"/>
    <mergeCell ref="Q41:Q42"/>
    <mergeCell ref="I47:P47"/>
    <mergeCell ref="A48:F48"/>
    <mergeCell ref="I44:I45"/>
    <mergeCell ref="J44:J46"/>
    <mergeCell ref="K44:K46"/>
    <mergeCell ref="L44:O44"/>
    <mergeCell ref="P44:P4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H48" sqref="H48:N48"/>
    </sheetView>
  </sheetViews>
  <sheetFormatPr defaultColWidth="9.140625" defaultRowHeight="12.75"/>
  <cols>
    <col min="2" max="2" width="46.421875" style="0" customWidth="1"/>
    <col min="3" max="4" width="9.7109375" style="0" customWidth="1"/>
    <col min="5" max="5" width="8.7109375" style="0" customWidth="1"/>
    <col min="6" max="6" width="12.57421875" style="0" customWidth="1"/>
    <col min="7" max="7" width="9.7109375" style="0" customWidth="1"/>
    <col min="8" max="8" width="18.8515625" style="0" customWidth="1"/>
    <col min="9" max="11" width="11.421875" style="0" customWidth="1"/>
    <col min="12" max="12" width="12.7109375" style="0" customWidth="1"/>
    <col min="13" max="14" width="11.421875" style="0" customWidth="1"/>
    <col min="16" max="16" width="11.421875" style="0" bestFit="1" customWidth="1"/>
  </cols>
  <sheetData>
    <row r="1" spans="1:14" ht="12.75">
      <c r="A1" s="1481" t="s">
        <v>928</v>
      </c>
      <c r="B1" s="1482"/>
      <c r="C1" s="598"/>
      <c r="D1" s="598"/>
      <c r="E1" s="598"/>
      <c r="F1" s="598"/>
      <c r="G1" s="599"/>
      <c r="H1" s="599"/>
      <c r="I1" s="599"/>
      <c r="J1" s="599"/>
      <c r="K1" s="600"/>
      <c r="L1" s="600"/>
      <c r="M1" s="600"/>
      <c r="N1" s="600" t="s">
        <v>51</v>
      </c>
    </row>
    <row r="2" spans="1:14" ht="12.75">
      <c r="A2" s="1481" t="s">
        <v>929</v>
      </c>
      <c r="B2" s="1481"/>
      <c r="C2" s="1483"/>
      <c r="D2" s="1483"/>
      <c r="E2" s="1483"/>
      <c r="F2" s="1483"/>
      <c r="G2" s="1483"/>
      <c r="H2" s="599"/>
      <c r="I2" s="599"/>
      <c r="J2" s="599"/>
      <c r="K2" s="600"/>
      <c r="L2" s="600"/>
      <c r="M2" s="600"/>
      <c r="N2" s="600" t="s">
        <v>270</v>
      </c>
    </row>
    <row r="3" spans="1:14" ht="13.5" thickBot="1">
      <c r="A3" s="599"/>
      <c r="B3" s="599"/>
      <c r="C3" s="599"/>
      <c r="D3" s="599"/>
      <c r="E3" s="599"/>
      <c r="F3" s="599"/>
      <c r="G3" s="599"/>
      <c r="H3" s="599"/>
      <c r="I3" s="599"/>
      <c r="J3" s="599"/>
      <c r="K3" s="601"/>
      <c r="L3" s="601"/>
      <c r="M3" s="601"/>
      <c r="N3" s="599"/>
    </row>
    <row r="4" spans="1:14" ht="16.5" thickBot="1">
      <c r="A4" s="1484" t="s">
        <v>323</v>
      </c>
      <c r="B4" s="1485"/>
      <c r="C4" s="1485"/>
      <c r="D4" s="1485"/>
      <c r="E4" s="1485"/>
      <c r="F4" s="1485"/>
      <c r="G4" s="1485"/>
      <c r="H4" s="1485"/>
      <c r="I4" s="1485"/>
      <c r="J4" s="1486"/>
      <c r="K4" s="599"/>
      <c r="L4" s="599"/>
      <c r="M4" s="599"/>
      <c r="N4" s="599"/>
    </row>
    <row r="5" spans="1:14" ht="15.75">
      <c r="A5" s="602"/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</row>
    <row r="6" spans="1:14" ht="13.5" thickBot="1">
      <c r="A6" s="603"/>
      <c r="B6" s="603"/>
      <c r="C6" s="603"/>
      <c r="D6" s="1487" t="s">
        <v>109</v>
      </c>
      <c r="E6" s="1487"/>
      <c r="F6" s="1488" t="s">
        <v>280</v>
      </c>
      <c r="G6" s="1488"/>
      <c r="H6" s="1488"/>
      <c r="I6" s="1488"/>
      <c r="J6" s="1488"/>
      <c r="K6" s="1488"/>
      <c r="L6" s="1488"/>
      <c r="M6" s="1488"/>
      <c r="N6" s="1488"/>
    </row>
    <row r="7" spans="1:14" ht="12.75">
      <c r="A7" s="1444" t="s">
        <v>105</v>
      </c>
      <c r="B7" s="1474" t="s">
        <v>281</v>
      </c>
      <c r="C7" s="1476" t="s">
        <v>106</v>
      </c>
      <c r="D7" s="1476" t="s">
        <v>118</v>
      </c>
      <c r="E7" s="1476" t="s">
        <v>351</v>
      </c>
      <c r="F7" s="1472" t="s">
        <v>352</v>
      </c>
      <c r="G7" s="1459" t="s">
        <v>119</v>
      </c>
      <c r="H7" s="1461" t="s">
        <v>110</v>
      </c>
      <c r="I7" s="1463" t="s">
        <v>353</v>
      </c>
      <c r="J7" s="1463"/>
      <c r="K7" s="1464">
        <v>2011</v>
      </c>
      <c r="L7" s="1465"/>
      <c r="M7" s="604">
        <v>2012</v>
      </c>
      <c r="N7" s="605" t="s">
        <v>354</v>
      </c>
    </row>
    <row r="8" spans="1:14" ht="21" customHeight="1">
      <c r="A8" s="1445"/>
      <c r="B8" s="1475"/>
      <c r="C8" s="1477"/>
      <c r="D8" s="1477"/>
      <c r="E8" s="1477"/>
      <c r="F8" s="1473"/>
      <c r="G8" s="1460"/>
      <c r="H8" s="1462"/>
      <c r="I8" s="606" t="s">
        <v>355</v>
      </c>
      <c r="J8" s="607" t="s">
        <v>356</v>
      </c>
      <c r="K8" s="608" t="s">
        <v>355</v>
      </c>
      <c r="L8" s="609" t="s">
        <v>356</v>
      </c>
      <c r="M8" s="610" t="s">
        <v>355</v>
      </c>
      <c r="N8" s="611" t="s">
        <v>355</v>
      </c>
    </row>
    <row r="9" spans="1:14" ht="13.5" thickBot="1">
      <c r="A9" s="1442" t="s">
        <v>357</v>
      </c>
      <c r="B9" s="1443"/>
      <c r="C9" s="613">
        <v>1</v>
      </c>
      <c r="D9" s="612">
        <v>2</v>
      </c>
      <c r="E9" s="612">
        <v>3</v>
      </c>
      <c r="F9" s="614">
        <v>4</v>
      </c>
      <c r="G9" s="615">
        <v>5</v>
      </c>
      <c r="H9" s="616">
        <v>6</v>
      </c>
      <c r="I9" s="617">
        <v>7</v>
      </c>
      <c r="J9" s="615">
        <v>8</v>
      </c>
      <c r="K9" s="618">
        <v>9</v>
      </c>
      <c r="L9" s="619">
        <v>10</v>
      </c>
      <c r="M9" s="613">
        <v>11</v>
      </c>
      <c r="N9" s="620">
        <v>12</v>
      </c>
    </row>
    <row r="10" spans="1:14" ht="19.5" customHeight="1">
      <c r="A10" s="1466" t="s">
        <v>107</v>
      </c>
      <c r="B10" s="1468" t="s">
        <v>930</v>
      </c>
      <c r="C10" s="1470" t="s">
        <v>931</v>
      </c>
      <c r="D10" s="1470">
        <v>1251</v>
      </c>
      <c r="E10" s="1470">
        <v>1251</v>
      </c>
      <c r="F10" s="1446">
        <v>1247501</v>
      </c>
      <c r="G10" s="1448">
        <f>F10/E10/1000</f>
        <v>0.9972030375699441</v>
      </c>
      <c r="H10" s="621" t="s">
        <v>358</v>
      </c>
      <c r="I10" s="622">
        <v>1251000</v>
      </c>
      <c r="J10" s="623">
        <v>830509</v>
      </c>
      <c r="K10" s="624">
        <v>1251000</v>
      </c>
      <c r="L10" s="625">
        <v>416992</v>
      </c>
      <c r="M10" s="626">
        <v>0</v>
      </c>
      <c r="N10" s="627">
        <v>0</v>
      </c>
    </row>
    <row r="11" spans="1:14" ht="19.5" customHeight="1">
      <c r="A11" s="1466"/>
      <c r="B11" s="1468"/>
      <c r="C11" s="1470"/>
      <c r="D11" s="1470"/>
      <c r="E11" s="1470"/>
      <c r="F11" s="1446"/>
      <c r="G11" s="1448"/>
      <c r="H11" s="621" t="s">
        <v>359</v>
      </c>
      <c r="I11" s="622"/>
      <c r="J11" s="623"/>
      <c r="K11" s="624"/>
      <c r="L11" s="625"/>
      <c r="M11" s="626"/>
      <c r="N11" s="627"/>
    </row>
    <row r="12" spans="1:14" ht="19.5" customHeight="1">
      <c r="A12" s="1466"/>
      <c r="B12" s="1468"/>
      <c r="C12" s="1470"/>
      <c r="D12" s="1470"/>
      <c r="E12" s="1470"/>
      <c r="F12" s="1446"/>
      <c r="G12" s="1448"/>
      <c r="H12" s="621" t="s">
        <v>360</v>
      </c>
      <c r="I12" s="622"/>
      <c r="J12" s="623"/>
      <c r="K12" s="624"/>
      <c r="L12" s="625"/>
      <c r="M12" s="626"/>
      <c r="N12" s="627">
        <v>0</v>
      </c>
    </row>
    <row r="13" spans="1:14" ht="19.5" customHeight="1">
      <c r="A13" s="1466"/>
      <c r="B13" s="1468"/>
      <c r="C13" s="1470"/>
      <c r="D13" s="1470"/>
      <c r="E13" s="1470"/>
      <c r="F13" s="1446"/>
      <c r="G13" s="1448"/>
      <c r="H13" s="628" t="s">
        <v>361</v>
      </c>
      <c r="I13" s="622"/>
      <c r="J13" s="623"/>
      <c r="K13" s="624"/>
      <c r="L13" s="625"/>
      <c r="M13" s="626"/>
      <c r="N13" s="627"/>
    </row>
    <row r="14" spans="1:14" ht="19.5" customHeight="1">
      <c r="A14" s="1466"/>
      <c r="B14" s="1468"/>
      <c r="C14" s="1470"/>
      <c r="D14" s="1470"/>
      <c r="E14" s="1470"/>
      <c r="F14" s="1446"/>
      <c r="G14" s="1448"/>
      <c r="H14" s="628" t="s">
        <v>362</v>
      </c>
      <c r="I14" s="629"/>
      <c r="J14" s="630"/>
      <c r="K14" s="631"/>
      <c r="L14" s="632"/>
      <c r="M14" s="633"/>
      <c r="N14" s="634">
        <v>0</v>
      </c>
    </row>
    <row r="15" spans="1:14" ht="19.5" customHeight="1">
      <c r="A15" s="1466"/>
      <c r="B15" s="1468"/>
      <c r="C15" s="1470"/>
      <c r="D15" s="1470"/>
      <c r="E15" s="1470"/>
      <c r="F15" s="1446"/>
      <c r="G15" s="1448"/>
      <c r="H15" s="628" t="s">
        <v>282</v>
      </c>
      <c r="I15" s="635"/>
      <c r="J15" s="636"/>
      <c r="K15" s="637"/>
      <c r="L15" s="638"/>
      <c r="M15" s="639"/>
      <c r="N15" s="640"/>
    </row>
    <row r="16" spans="1:14" ht="19.5" customHeight="1">
      <c r="A16" s="1466"/>
      <c r="B16" s="1468"/>
      <c r="C16" s="1470"/>
      <c r="D16" s="1470"/>
      <c r="E16" s="1470"/>
      <c r="F16" s="1446"/>
      <c r="G16" s="1448"/>
      <c r="H16" s="641" t="s">
        <v>283</v>
      </c>
      <c r="I16" s="635"/>
      <c r="J16" s="636"/>
      <c r="K16" s="637"/>
      <c r="L16" s="638"/>
      <c r="M16" s="639"/>
      <c r="N16" s="640"/>
    </row>
    <row r="17" spans="1:14" ht="19.5" customHeight="1">
      <c r="A17" s="1466"/>
      <c r="B17" s="1468"/>
      <c r="C17" s="1470"/>
      <c r="D17" s="1470"/>
      <c r="E17" s="1470"/>
      <c r="F17" s="1446"/>
      <c r="G17" s="1448"/>
      <c r="H17" s="628" t="s">
        <v>363</v>
      </c>
      <c r="I17" s="635"/>
      <c r="J17" s="636"/>
      <c r="K17" s="637"/>
      <c r="L17" s="638"/>
      <c r="M17" s="639"/>
      <c r="N17" s="640"/>
    </row>
    <row r="18" spans="1:14" ht="19.5" customHeight="1">
      <c r="A18" s="1466"/>
      <c r="B18" s="1468"/>
      <c r="C18" s="1470"/>
      <c r="D18" s="1470"/>
      <c r="E18" s="1470"/>
      <c r="F18" s="1446"/>
      <c r="G18" s="1448"/>
      <c r="H18" s="628" t="s">
        <v>364</v>
      </c>
      <c r="I18" s="635"/>
      <c r="J18" s="636"/>
      <c r="K18" s="637"/>
      <c r="L18" s="638"/>
      <c r="M18" s="639"/>
      <c r="N18" s="640"/>
    </row>
    <row r="19" spans="1:14" ht="19.5" customHeight="1">
      <c r="A19" s="1466"/>
      <c r="B19" s="1468"/>
      <c r="C19" s="1470"/>
      <c r="D19" s="1470"/>
      <c r="E19" s="1470"/>
      <c r="F19" s="1446"/>
      <c r="G19" s="1448"/>
      <c r="H19" s="628" t="s">
        <v>365</v>
      </c>
      <c r="I19" s="635"/>
      <c r="J19" s="636"/>
      <c r="K19" s="637"/>
      <c r="L19" s="638"/>
      <c r="M19" s="639"/>
      <c r="N19" s="640"/>
    </row>
    <row r="20" spans="1:14" ht="19.5" customHeight="1">
      <c r="A20" s="1466"/>
      <c r="B20" s="1468"/>
      <c r="C20" s="1470"/>
      <c r="D20" s="1470"/>
      <c r="E20" s="1470"/>
      <c r="F20" s="1446"/>
      <c r="G20" s="1448"/>
      <c r="H20" s="628" t="s">
        <v>366</v>
      </c>
      <c r="I20" s="635"/>
      <c r="J20" s="636"/>
      <c r="K20" s="637"/>
      <c r="L20" s="638"/>
      <c r="M20" s="639"/>
      <c r="N20" s="640"/>
    </row>
    <row r="21" spans="1:14" ht="19.5" customHeight="1">
      <c r="A21" s="1466"/>
      <c r="B21" s="1468"/>
      <c r="C21" s="1470"/>
      <c r="D21" s="1470"/>
      <c r="E21" s="1470"/>
      <c r="F21" s="1446"/>
      <c r="G21" s="1448"/>
      <c r="H21" s="628" t="s">
        <v>367</v>
      </c>
      <c r="I21" s="635"/>
      <c r="J21" s="636"/>
      <c r="K21" s="637"/>
      <c r="L21" s="638"/>
      <c r="M21" s="639"/>
      <c r="N21" s="640"/>
    </row>
    <row r="22" spans="1:14" ht="19.5" customHeight="1">
      <c r="A22" s="1466"/>
      <c r="B22" s="1468"/>
      <c r="C22" s="1470"/>
      <c r="D22" s="1470"/>
      <c r="E22" s="1470"/>
      <c r="F22" s="1446"/>
      <c r="G22" s="1448"/>
      <c r="H22" s="628" t="s">
        <v>368</v>
      </c>
      <c r="I22" s="635"/>
      <c r="J22" s="636"/>
      <c r="K22" s="637"/>
      <c r="L22" s="638"/>
      <c r="M22" s="639"/>
      <c r="N22" s="640"/>
    </row>
    <row r="23" spans="1:14" ht="19.5" customHeight="1">
      <c r="A23" s="1467"/>
      <c r="B23" s="1469"/>
      <c r="C23" s="1471"/>
      <c r="D23" s="1471"/>
      <c r="E23" s="1471"/>
      <c r="F23" s="1447"/>
      <c r="G23" s="1449"/>
      <c r="H23" s="628" t="s">
        <v>369</v>
      </c>
      <c r="I23" s="635"/>
      <c r="J23" s="636"/>
      <c r="K23" s="637"/>
      <c r="L23" s="638"/>
      <c r="M23" s="639"/>
      <c r="N23" s="640"/>
    </row>
    <row r="24" spans="1:16" ht="19.5" customHeight="1" thickBot="1">
      <c r="A24" s="1450">
        <v>1251</v>
      </c>
      <c r="B24" s="1451"/>
      <c r="C24" s="1451"/>
      <c r="D24" s="1451"/>
      <c r="E24" s="1451"/>
      <c r="F24" s="1451"/>
      <c r="G24" s="1451"/>
      <c r="H24" s="1452"/>
      <c r="I24" s="642">
        <f aca="true" t="shared" si="0" ref="I24:N24">SUM(I10:I23)</f>
        <v>1251000</v>
      </c>
      <c r="J24" s="643">
        <f t="shared" si="0"/>
        <v>830509</v>
      </c>
      <c r="K24" s="644">
        <f t="shared" si="0"/>
        <v>1251000</v>
      </c>
      <c r="L24" s="645">
        <f t="shared" si="0"/>
        <v>416992</v>
      </c>
      <c r="M24" s="646">
        <f t="shared" si="0"/>
        <v>0</v>
      </c>
      <c r="N24" s="647">
        <f t="shared" si="0"/>
        <v>0</v>
      </c>
      <c r="P24" s="648"/>
    </row>
    <row r="25" spans="1:14" ht="13.5" thickBot="1">
      <c r="A25" s="649" t="s">
        <v>120</v>
      </c>
      <c r="B25" s="650"/>
      <c r="C25" s="650"/>
      <c r="D25" s="650"/>
      <c r="E25" s="650"/>
      <c r="F25" s="650"/>
      <c r="G25" s="650"/>
      <c r="H25" s="649" t="s">
        <v>370</v>
      </c>
      <c r="I25" s="650"/>
      <c r="J25" s="650"/>
      <c r="K25" s="650"/>
      <c r="L25" s="650"/>
      <c r="M25" s="650"/>
      <c r="N25" s="651"/>
    </row>
    <row r="26" spans="1:14" ht="81.75" customHeight="1" thickBot="1">
      <c r="A26" s="1453" t="s">
        <v>932</v>
      </c>
      <c r="B26" s="1454"/>
      <c r="C26" s="1454"/>
      <c r="D26" s="1454"/>
      <c r="E26" s="1454"/>
      <c r="F26" s="1454"/>
      <c r="G26" s="1455"/>
      <c r="H26" s="1478" t="s">
        <v>933</v>
      </c>
      <c r="I26" s="1479"/>
      <c r="J26" s="1479"/>
      <c r="K26" s="1479"/>
      <c r="L26" s="1479"/>
      <c r="M26" s="1479"/>
      <c r="N26" s="1480"/>
    </row>
    <row r="27" spans="1:7" ht="12.75">
      <c r="A27" s="652"/>
      <c r="B27" s="653"/>
      <c r="C27" s="653"/>
      <c r="D27" s="653"/>
      <c r="E27" s="653"/>
      <c r="F27" s="653"/>
      <c r="G27" s="653"/>
    </row>
    <row r="28" ht="13.5" thickBot="1"/>
    <row r="29" spans="1:14" ht="12.75">
      <c r="A29" s="1444" t="s">
        <v>105</v>
      </c>
      <c r="B29" s="1474" t="s">
        <v>281</v>
      </c>
      <c r="C29" s="1476" t="s">
        <v>106</v>
      </c>
      <c r="D29" s="1476" t="s">
        <v>118</v>
      </c>
      <c r="E29" s="1476" t="s">
        <v>351</v>
      </c>
      <c r="F29" s="1472" t="s">
        <v>352</v>
      </c>
      <c r="G29" s="1459" t="s">
        <v>119</v>
      </c>
      <c r="H29" s="1461" t="s">
        <v>110</v>
      </c>
      <c r="I29" s="1463" t="s">
        <v>353</v>
      </c>
      <c r="J29" s="1463"/>
      <c r="K29" s="1464">
        <v>2011</v>
      </c>
      <c r="L29" s="1465"/>
      <c r="M29" s="604">
        <v>2012</v>
      </c>
      <c r="N29" s="605" t="s">
        <v>354</v>
      </c>
    </row>
    <row r="30" spans="1:14" ht="12.75">
      <c r="A30" s="1445"/>
      <c r="B30" s="1475"/>
      <c r="C30" s="1477"/>
      <c r="D30" s="1477"/>
      <c r="E30" s="1477"/>
      <c r="F30" s="1473"/>
      <c r="G30" s="1460"/>
      <c r="H30" s="1462"/>
      <c r="I30" s="606" t="s">
        <v>355</v>
      </c>
      <c r="J30" s="607" t="s">
        <v>356</v>
      </c>
      <c r="K30" s="608" t="s">
        <v>355</v>
      </c>
      <c r="L30" s="609" t="s">
        <v>356</v>
      </c>
      <c r="M30" s="610" t="s">
        <v>355</v>
      </c>
      <c r="N30" s="611" t="s">
        <v>355</v>
      </c>
    </row>
    <row r="31" spans="1:14" ht="12.75" customHeight="1" thickBot="1">
      <c r="A31" s="1442" t="s">
        <v>357</v>
      </c>
      <c r="B31" s="1443"/>
      <c r="C31" s="613">
        <v>1</v>
      </c>
      <c r="D31" s="612">
        <v>2</v>
      </c>
      <c r="E31" s="612">
        <v>3</v>
      </c>
      <c r="F31" s="614">
        <v>4</v>
      </c>
      <c r="G31" s="615">
        <v>5</v>
      </c>
      <c r="H31" s="616">
        <v>6</v>
      </c>
      <c r="I31" s="617">
        <v>7</v>
      </c>
      <c r="J31" s="615">
        <v>8</v>
      </c>
      <c r="K31" s="618">
        <v>9</v>
      </c>
      <c r="L31" s="619">
        <v>10</v>
      </c>
      <c r="M31" s="613">
        <v>11</v>
      </c>
      <c r="N31" s="620">
        <v>12</v>
      </c>
    </row>
    <row r="32" spans="1:14" ht="12.75">
      <c r="A32" s="1466">
        <v>2</v>
      </c>
      <c r="B32" s="1468" t="s">
        <v>934</v>
      </c>
      <c r="C32" s="1470" t="s">
        <v>935</v>
      </c>
      <c r="D32" s="1470">
        <v>40586</v>
      </c>
      <c r="E32" s="1470">
        <v>45983</v>
      </c>
      <c r="F32" s="1446">
        <v>45981660</v>
      </c>
      <c r="G32" s="1448">
        <f>F32/E32/1000</f>
        <v>0.9999708587956418</v>
      </c>
      <c r="H32" s="621" t="s">
        <v>358</v>
      </c>
      <c r="I32" s="622">
        <v>600000</v>
      </c>
      <c r="J32" s="623">
        <v>600000</v>
      </c>
      <c r="K32" s="624">
        <v>1881000</v>
      </c>
      <c r="L32" s="625">
        <v>1281000</v>
      </c>
      <c r="M32" s="626">
        <v>4126000</v>
      </c>
      <c r="N32" s="627">
        <v>0</v>
      </c>
    </row>
    <row r="33" spans="1:14" ht="12.75">
      <c r="A33" s="1466"/>
      <c r="B33" s="1468"/>
      <c r="C33" s="1470"/>
      <c r="D33" s="1470"/>
      <c r="E33" s="1470"/>
      <c r="F33" s="1446"/>
      <c r="G33" s="1448"/>
      <c r="H33" s="621" t="s">
        <v>359</v>
      </c>
      <c r="I33" s="622"/>
      <c r="J33" s="623"/>
      <c r="K33" s="624"/>
      <c r="L33" s="625"/>
      <c r="M33" s="626"/>
      <c r="N33" s="627"/>
    </row>
    <row r="34" spans="1:14" ht="12.75">
      <c r="A34" s="1466"/>
      <c r="B34" s="1468"/>
      <c r="C34" s="1470"/>
      <c r="D34" s="1470"/>
      <c r="E34" s="1470"/>
      <c r="F34" s="1446"/>
      <c r="G34" s="1448"/>
      <c r="H34" s="621" t="s">
        <v>360</v>
      </c>
      <c r="I34" s="622"/>
      <c r="J34" s="623"/>
      <c r="K34" s="624"/>
      <c r="L34" s="625"/>
      <c r="M34" s="626"/>
      <c r="N34" s="627">
        <v>0</v>
      </c>
    </row>
    <row r="35" spans="1:14" ht="12.75">
      <c r="A35" s="1466"/>
      <c r="B35" s="1468"/>
      <c r="C35" s="1470"/>
      <c r="D35" s="1470"/>
      <c r="E35" s="1470"/>
      <c r="F35" s="1446"/>
      <c r="G35" s="1448"/>
      <c r="H35" s="628" t="s">
        <v>361</v>
      </c>
      <c r="I35" s="622"/>
      <c r="J35" s="623"/>
      <c r="K35" s="624"/>
      <c r="L35" s="625"/>
      <c r="M35" s="626"/>
      <c r="N35" s="627"/>
    </row>
    <row r="36" spans="1:14" ht="12.75">
      <c r="A36" s="1466"/>
      <c r="B36" s="1468"/>
      <c r="C36" s="1470"/>
      <c r="D36" s="1470"/>
      <c r="E36" s="1470"/>
      <c r="F36" s="1446"/>
      <c r="G36" s="1448"/>
      <c r="H36" s="628" t="s">
        <v>362</v>
      </c>
      <c r="I36" s="629">
        <v>17460000</v>
      </c>
      <c r="J36" s="630">
        <v>17460010</v>
      </c>
      <c r="K36" s="631">
        <v>18455000</v>
      </c>
      <c r="L36" s="632">
        <v>1600000</v>
      </c>
      <c r="M36" s="633">
        <v>18453000</v>
      </c>
      <c r="N36" s="634">
        <v>0</v>
      </c>
    </row>
    <row r="37" spans="1:14" ht="12.75">
      <c r="A37" s="1466"/>
      <c r="B37" s="1468"/>
      <c r="C37" s="1470"/>
      <c r="D37" s="1470"/>
      <c r="E37" s="1470"/>
      <c r="F37" s="1446"/>
      <c r="G37" s="1448"/>
      <c r="H37" s="628" t="s">
        <v>282</v>
      </c>
      <c r="I37" s="635">
        <v>23726000</v>
      </c>
      <c r="J37" s="636">
        <v>23726532</v>
      </c>
      <c r="K37" s="637">
        <v>25041000</v>
      </c>
      <c r="L37" s="638">
        <v>1314118</v>
      </c>
      <c r="M37" s="633">
        <v>0</v>
      </c>
      <c r="N37" s="640"/>
    </row>
    <row r="38" spans="1:14" ht="12.75">
      <c r="A38" s="1466"/>
      <c r="B38" s="1468"/>
      <c r="C38" s="1470"/>
      <c r="D38" s="1470"/>
      <c r="E38" s="1470"/>
      <c r="F38" s="1446"/>
      <c r="G38" s="1448"/>
      <c r="H38" s="641" t="s">
        <v>283</v>
      </c>
      <c r="I38" s="635"/>
      <c r="J38" s="636"/>
      <c r="K38" s="637"/>
      <c r="L38" s="638">
        <v>-3928751.1</v>
      </c>
      <c r="M38" s="639"/>
      <c r="N38" s="640"/>
    </row>
    <row r="39" spans="1:14" ht="12.75">
      <c r="A39" s="1466"/>
      <c r="B39" s="1468"/>
      <c r="C39" s="1470"/>
      <c r="D39" s="1470"/>
      <c r="E39" s="1470"/>
      <c r="F39" s="1446"/>
      <c r="G39" s="1448"/>
      <c r="H39" s="628" t="s">
        <v>363</v>
      </c>
      <c r="I39" s="635"/>
      <c r="J39" s="636"/>
      <c r="K39" s="637"/>
      <c r="L39" s="638">
        <v>218263.95</v>
      </c>
      <c r="M39" s="639">
        <v>1266000</v>
      </c>
      <c r="N39" s="640"/>
    </row>
    <row r="40" spans="1:14" ht="12.75">
      <c r="A40" s="1466"/>
      <c r="B40" s="1468"/>
      <c r="C40" s="1470"/>
      <c r="D40" s="1470"/>
      <c r="E40" s="1470"/>
      <c r="F40" s="1446"/>
      <c r="G40" s="1448"/>
      <c r="H40" s="628" t="s">
        <v>364</v>
      </c>
      <c r="I40" s="635"/>
      <c r="J40" s="636"/>
      <c r="K40" s="637"/>
      <c r="L40" s="638"/>
      <c r="M40" s="639"/>
      <c r="N40" s="640"/>
    </row>
    <row r="41" spans="1:14" ht="29.25">
      <c r="A41" s="1466"/>
      <c r="B41" s="1468"/>
      <c r="C41" s="1470"/>
      <c r="D41" s="1470"/>
      <c r="E41" s="1470"/>
      <c r="F41" s="1446"/>
      <c r="G41" s="1448"/>
      <c r="H41" s="628" t="s">
        <v>365</v>
      </c>
      <c r="I41" s="635"/>
      <c r="J41" s="636"/>
      <c r="K41" s="637"/>
      <c r="L41" s="638">
        <v>3710487.15</v>
      </c>
      <c r="M41" s="639">
        <v>21530000</v>
      </c>
      <c r="N41" s="640"/>
    </row>
    <row r="42" spans="1:14" ht="29.25">
      <c r="A42" s="1466"/>
      <c r="B42" s="1468"/>
      <c r="C42" s="1470"/>
      <c r="D42" s="1470"/>
      <c r="E42" s="1470"/>
      <c r="F42" s="1446"/>
      <c r="G42" s="1448"/>
      <c r="H42" s="628" t="s">
        <v>366</v>
      </c>
      <c r="I42" s="635"/>
      <c r="J42" s="636"/>
      <c r="K42" s="637"/>
      <c r="L42" s="638"/>
      <c r="M42" s="639"/>
      <c r="N42" s="640"/>
    </row>
    <row r="43" spans="1:14" ht="19.5">
      <c r="A43" s="1466"/>
      <c r="B43" s="1468"/>
      <c r="C43" s="1470"/>
      <c r="D43" s="1470"/>
      <c r="E43" s="1470"/>
      <c r="F43" s="1446"/>
      <c r="G43" s="1448"/>
      <c r="H43" s="628" t="s">
        <v>367</v>
      </c>
      <c r="I43" s="635"/>
      <c r="J43" s="636"/>
      <c r="K43" s="637"/>
      <c r="L43" s="638"/>
      <c r="M43" s="639"/>
      <c r="N43" s="640"/>
    </row>
    <row r="44" spans="1:14" ht="19.5">
      <c r="A44" s="1466"/>
      <c r="B44" s="1468"/>
      <c r="C44" s="1470"/>
      <c r="D44" s="1470"/>
      <c r="E44" s="1470"/>
      <c r="F44" s="1446"/>
      <c r="G44" s="1448"/>
      <c r="H44" s="628" t="s">
        <v>368</v>
      </c>
      <c r="I44" s="635"/>
      <c r="J44" s="636"/>
      <c r="K44" s="637"/>
      <c r="L44" s="638"/>
      <c r="M44" s="639"/>
      <c r="N44" s="640"/>
    </row>
    <row r="45" spans="1:14" ht="12.75">
      <c r="A45" s="1467"/>
      <c r="B45" s="1469"/>
      <c r="C45" s="1471"/>
      <c r="D45" s="1471"/>
      <c r="E45" s="1471"/>
      <c r="F45" s="1447"/>
      <c r="G45" s="1449"/>
      <c r="H45" s="628" t="s">
        <v>369</v>
      </c>
      <c r="I45" s="635"/>
      <c r="J45" s="636"/>
      <c r="K45" s="637">
        <v>606000</v>
      </c>
      <c r="L45" s="638"/>
      <c r="M45" s="639">
        <v>606000</v>
      </c>
      <c r="N45" s="640"/>
    </row>
    <row r="46" spans="1:14" ht="13.5" thickBot="1">
      <c r="A46" s="1450">
        <v>1251</v>
      </c>
      <c r="B46" s="1451"/>
      <c r="C46" s="1451"/>
      <c r="D46" s="1451"/>
      <c r="E46" s="1451"/>
      <c r="F46" s="1451"/>
      <c r="G46" s="1451"/>
      <c r="H46" s="1452"/>
      <c r="I46" s="642">
        <f aca="true" t="shared" si="1" ref="I46:N46">SUM(I32:I45)</f>
        <v>41786000</v>
      </c>
      <c r="J46" s="643">
        <f t="shared" si="1"/>
        <v>41786542</v>
      </c>
      <c r="K46" s="644">
        <f t="shared" si="1"/>
        <v>45983000</v>
      </c>
      <c r="L46" s="645">
        <f t="shared" si="1"/>
        <v>4195118</v>
      </c>
      <c r="M46" s="646">
        <f t="shared" si="1"/>
        <v>45981000</v>
      </c>
      <c r="N46" s="647">
        <f t="shared" si="1"/>
        <v>0</v>
      </c>
    </row>
    <row r="47" spans="1:14" ht="13.5" thickBot="1">
      <c r="A47" s="649" t="s">
        <v>120</v>
      </c>
      <c r="B47" s="650"/>
      <c r="C47" s="650"/>
      <c r="D47" s="650"/>
      <c r="E47" s="650"/>
      <c r="F47" s="650"/>
      <c r="G47" s="650"/>
      <c r="H47" s="649" t="s">
        <v>370</v>
      </c>
      <c r="I47" s="650"/>
      <c r="J47" s="650"/>
      <c r="K47" s="650"/>
      <c r="L47" s="650"/>
      <c r="M47" s="650"/>
      <c r="N47" s="651"/>
    </row>
    <row r="48" spans="1:14" ht="246" customHeight="1" thickBot="1">
      <c r="A48" s="1453" t="s">
        <v>936</v>
      </c>
      <c r="B48" s="1454"/>
      <c r="C48" s="1454"/>
      <c r="D48" s="1454"/>
      <c r="E48" s="1454"/>
      <c r="F48" s="1454"/>
      <c r="G48" s="1455"/>
      <c r="H48" s="1456" t="s">
        <v>937</v>
      </c>
      <c r="I48" s="1457"/>
      <c r="J48" s="1457"/>
      <c r="K48" s="1457"/>
      <c r="L48" s="1457"/>
      <c r="M48" s="1457"/>
      <c r="N48" s="1458"/>
    </row>
    <row r="51" spans="2:7" ht="12.75">
      <c r="B51" t="s">
        <v>945</v>
      </c>
      <c r="F51" t="s">
        <v>26</v>
      </c>
      <c r="G51" t="s">
        <v>418</v>
      </c>
    </row>
    <row r="52" spans="2:7" ht="12.75">
      <c r="B52" t="s">
        <v>946</v>
      </c>
      <c r="G52" t="s">
        <v>654</v>
      </c>
    </row>
  </sheetData>
  <sheetProtection/>
  <mergeCells count="47">
    <mergeCell ref="A9:B9"/>
    <mergeCell ref="A1:B1"/>
    <mergeCell ref="A2:G2"/>
    <mergeCell ref="A4:J4"/>
    <mergeCell ref="D6:E6"/>
    <mergeCell ref="F6:N6"/>
    <mergeCell ref="A7:A8"/>
    <mergeCell ref="B7:B8"/>
    <mergeCell ref="C7:C8"/>
    <mergeCell ref="H26:N26"/>
    <mergeCell ref="D7:D8"/>
    <mergeCell ref="F10:F23"/>
    <mergeCell ref="F7:F8"/>
    <mergeCell ref="G7:G8"/>
    <mergeCell ref="H7:H8"/>
    <mergeCell ref="I7:J7"/>
    <mergeCell ref="E7:E8"/>
    <mergeCell ref="A32:A45"/>
    <mergeCell ref="B32:B45"/>
    <mergeCell ref="C32:C45"/>
    <mergeCell ref="D32:D45"/>
    <mergeCell ref="E32:E45"/>
    <mergeCell ref="K7:L7"/>
    <mergeCell ref="B29:B30"/>
    <mergeCell ref="C29:C30"/>
    <mergeCell ref="D29:D30"/>
    <mergeCell ref="E29:E30"/>
    <mergeCell ref="K29:L29"/>
    <mergeCell ref="A10:A23"/>
    <mergeCell ref="B10:B23"/>
    <mergeCell ref="C10:C23"/>
    <mergeCell ref="D10:D23"/>
    <mergeCell ref="E10:E23"/>
    <mergeCell ref="F29:F30"/>
    <mergeCell ref="G10:G23"/>
    <mergeCell ref="A24:H24"/>
    <mergeCell ref="A26:G26"/>
    <mergeCell ref="A31:B31"/>
    <mergeCell ref="A29:A30"/>
    <mergeCell ref="F32:F45"/>
    <mergeCell ref="G32:G45"/>
    <mergeCell ref="A46:H46"/>
    <mergeCell ref="A48:G48"/>
    <mergeCell ref="H48:N48"/>
    <mergeCell ref="G29:G30"/>
    <mergeCell ref="H29:H30"/>
    <mergeCell ref="I29:J2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0.140625" style="0" customWidth="1"/>
    <col min="2" max="4" width="18.421875" style="0" customWidth="1"/>
    <col min="5" max="5" width="22.7109375" style="0" customWidth="1"/>
  </cols>
  <sheetData>
    <row r="1" spans="1:5" ht="12.75">
      <c r="A1" s="11" t="s">
        <v>52</v>
      </c>
      <c r="B1" s="12"/>
      <c r="C1" s="12"/>
      <c r="D1" s="12"/>
      <c r="E1" s="39" t="s">
        <v>843</v>
      </c>
    </row>
    <row r="2" spans="1:5" ht="12.75">
      <c r="A2" s="11" t="s">
        <v>815</v>
      </c>
      <c r="B2" s="13"/>
      <c r="C2" s="13"/>
      <c r="D2" s="13"/>
      <c r="E2" s="40" t="s">
        <v>166</v>
      </c>
    </row>
    <row r="3" spans="1:5" ht="12.75">
      <c r="A3" s="11"/>
      <c r="B3" s="13"/>
      <c r="C3" s="13"/>
      <c r="D3" s="13"/>
      <c r="E3" s="13"/>
    </row>
    <row r="6" spans="1:5" ht="18">
      <c r="A6" s="14" t="s">
        <v>324</v>
      </c>
      <c r="B6" s="13"/>
      <c r="C6" s="13"/>
      <c r="D6" s="13"/>
      <c r="E6" s="13"/>
    </row>
    <row r="7" spans="1:5" ht="18">
      <c r="A7" s="15"/>
      <c r="B7" s="16"/>
      <c r="C7" s="16"/>
      <c r="D7" s="16"/>
      <c r="E7" s="16"/>
    </row>
    <row r="8" spans="1:5" ht="13.5" thickBot="1">
      <c r="A8" s="16"/>
      <c r="B8" s="17"/>
      <c r="C8" s="17"/>
      <c r="D8" s="17"/>
      <c r="E8" s="18" t="s">
        <v>61</v>
      </c>
    </row>
    <row r="9" spans="1:5" ht="39.75" customHeight="1" thickBot="1">
      <c r="A9" s="19"/>
      <c r="B9" s="167" t="s">
        <v>152</v>
      </c>
      <c r="C9" s="167" t="s">
        <v>167</v>
      </c>
      <c r="D9" s="168" t="s">
        <v>153</v>
      </c>
      <c r="E9" s="177" t="s">
        <v>154</v>
      </c>
    </row>
    <row r="10" spans="1:5" ht="17.25" customHeight="1" thickBot="1">
      <c r="A10" s="155" t="s">
        <v>147</v>
      </c>
      <c r="B10" s="160">
        <v>187897</v>
      </c>
      <c r="C10" s="161">
        <v>7507</v>
      </c>
      <c r="D10" s="169">
        <v>0</v>
      </c>
      <c r="E10" s="173">
        <f>B10-C10</f>
        <v>180390</v>
      </c>
    </row>
    <row r="11" spans="1:5" ht="17.25" customHeight="1">
      <c r="A11" s="154" t="s">
        <v>148</v>
      </c>
      <c r="B11" s="162">
        <f>SUM(B12:B16)</f>
        <v>47179825.41</v>
      </c>
      <c r="C11" s="162">
        <f>SUM(C12:C16)</f>
        <v>1829112.25</v>
      </c>
      <c r="D11" s="178">
        <f>SUM(D12:D16)</f>
        <v>5519</v>
      </c>
      <c r="E11" s="180">
        <f>SUM(E12:E16)</f>
        <v>45350713.16</v>
      </c>
    </row>
    <row r="12" spans="1:5" ht="17.25" customHeight="1">
      <c r="A12" s="154" t="s">
        <v>149</v>
      </c>
      <c r="B12" s="20">
        <v>0</v>
      </c>
      <c r="C12" s="21">
        <v>0</v>
      </c>
      <c r="D12" s="170">
        <v>0</v>
      </c>
      <c r="E12" s="174">
        <f aca="true" t="shared" si="0" ref="E12:E18">B12-C12</f>
        <v>0</v>
      </c>
    </row>
    <row r="13" spans="1:5" ht="17.25" customHeight="1">
      <c r="A13" s="154" t="s">
        <v>168</v>
      </c>
      <c r="B13" s="20">
        <v>0</v>
      </c>
      <c r="C13" s="21">
        <v>0</v>
      </c>
      <c r="D13" s="170">
        <v>0</v>
      </c>
      <c r="E13" s="174">
        <f t="shared" si="0"/>
        <v>0</v>
      </c>
    </row>
    <row r="14" spans="1:5" ht="17.25" customHeight="1">
      <c r="A14" s="154" t="s">
        <v>169</v>
      </c>
      <c r="B14" s="20">
        <v>46046934</v>
      </c>
      <c r="C14" s="21">
        <v>15853</v>
      </c>
      <c r="D14" s="170">
        <v>5519</v>
      </c>
      <c r="E14" s="174">
        <f t="shared" si="0"/>
        <v>46031081</v>
      </c>
    </row>
    <row r="15" spans="1:5" ht="17.25" customHeight="1">
      <c r="A15" s="154" t="s">
        <v>170</v>
      </c>
      <c r="B15" s="20">
        <v>0</v>
      </c>
      <c r="C15" s="21">
        <v>1246294</v>
      </c>
      <c r="D15" s="170">
        <v>0</v>
      </c>
      <c r="E15" s="174">
        <f t="shared" si="0"/>
        <v>-1246294</v>
      </c>
    </row>
    <row r="16" spans="1:5" ht="17.25" customHeight="1" thickBot="1">
      <c r="A16" s="156" t="s">
        <v>171</v>
      </c>
      <c r="B16" s="157">
        <v>1132891.41</v>
      </c>
      <c r="C16" s="158">
        <v>566965.25</v>
      </c>
      <c r="D16" s="171">
        <v>0</v>
      </c>
      <c r="E16" s="174">
        <f t="shared" si="0"/>
        <v>565926.1599999999</v>
      </c>
    </row>
    <row r="17" spans="1:5" ht="17.25" customHeight="1" thickBot="1">
      <c r="A17" s="159" t="s">
        <v>150</v>
      </c>
      <c r="B17" s="163"/>
      <c r="C17" s="164"/>
      <c r="D17" s="172"/>
      <c r="E17" s="175">
        <f t="shared" si="0"/>
        <v>0</v>
      </c>
    </row>
    <row r="18" spans="1:5" ht="17.25" customHeight="1" thickBot="1" thickTop="1">
      <c r="A18" s="165" t="s">
        <v>151</v>
      </c>
      <c r="B18" s="166">
        <f>B10+B11+B17</f>
        <v>47367722.41</v>
      </c>
      <c r="C18" s="166">
        <f>C10+C11+C17</f>
        <v>1836619.25</v>
      </c>
      <c r="D18" s="179">
        <f>D10+D11+D17</f>
        <v>5519</v>
      </c>
      <c r="E18" s="176">
        <f t="shared" si="0"/>
        <v>45531103.16</v>
      </c>
    </row>
    <row r="19" ht="14.25" customHeight="1"/>
    <row r="20" ht="14.25" customHeight="1"/>
    <row r="21" ht="14.25" customHeight="1"/>
    <row r="24" spans="1:5" ht="18">
      <c r="A24" s="191" t="s">
        <v>325</v>
      </c>
      <c r="B24" s="13"/>
      <c r="C24" s="13"/>
      <c r="D24" s="13"/>
      <c r="E24" s="13"/>
    </row>
    <row r="26" ht="13.5" thickBot="1"/>
    <row r="27" spans="1:2" ht="17.25" customHeight="1" thickBot="1">
      <c r="A27" s="182" t="s">
        <v>165</v>
      </c>
      <c r="B27" s="183" t="s">
        <v>298</v>
      </c>
    </row>
    <row r="28" spans="1:2" ht="17.25" customHeight="1" thickBot="1">
      <c r="A28" s="184" t="s">
        <v>161</v>
      </c>
      <c r="B28" s="185">
        <v>17911</v>
      </c>
    </row>
    <row r="29" spans="1:2" ht="17.25" customHeight="1">
      <c r="A29" s="186" t="s">
        <v>162</v>
      </c>
      <c r="B29" s="187">
        <v>7</v>
      </c>
    </row>
    <row r="30" spans="1:2" ht="17.25" customHeight="1" thickBot="1">
      <c r="A30" s="188" t="s">
        <v>163</v>
      </c>
      <c r="B30" s="189">
        <v>0</v>
      </c>
    </row>
    <row r="36" spans="1:5" ht="12.75">
      <c r="A36" s="413" t="s">
        <v>25</v>
      </c>
      <c r="B36" s="1160">
        <v>40954</v>
      </c>
      <c r="C36" s="99"/>
      <c r="D36" s="413" t="s">
        <v>26</v>
      </c>
      <c r="E36" s="414" t="s">
        <v>418</v>
      </c>
    </row>
    <row r="37" spans="1:5" ht="12.75">
      <c r="A37" s="413" t="s">
        <v>94</v>
      </c>
      <c r="B37" s="99" t="s">
        <v>416</v>
      </c>
      <c r="C37" s="99"/>
      <c r="D37" s="5" t="s">
        <v>28</v>
      </c>
      <c r="E37" s="4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PageLayoutView="0" workbookViewId="0" topLeftCell="A1">
      <selection activeCell="E59" sqref="E59"/>
    </sheetView>
  </sheetViews>
  <sheetFormatPr defaultColWidth="9.140625" defaultRowHeight="12.75"/>
  <cols>
    <col min="1" max="1" width="20.421875" style="0" customWidth="1"/>
    <col min="2" max="2" width="21.57421875" style="0" customWidth="1"/>
    <col min="3" max="3" width="10.7109375" style="0" customWidth="1"/>
    <col min="7" max="7" width="15.140625" style="0" customWidth="1"/>
    <col min="8" max="8" width="7.28125" style="0" customWidth="1"/>
    <col min="9" max="9" width="12.57421875" style="0" customWidth="1"/>
    <col min="10" max="10" width="9.8515625" style="0" customWidth="1"/>
  </cols>
  <sheetData>
    <row r="1" spans="1:10" ht="12.75">
      <c r="A1" s="1289" t="s">
        <v>45</v>
      </c>
      <c r="B1" s="1290"/>
      <c r="C1" s="9"/>
      <c r="D1" s="9"/>
      <c r="E1" s="9"/>
      <c r="F1" s="9"/>
      <c r="J1" s="39" t="s">
        <v>833</v>
      </c>
    </row>
    <row r="2" spans="1:10" ht="12.75">
      <c r="A2" s="1289" t="s">
        <v>46</v>
      </c>
      <c r="B2" s="1289"/>
      <c r="C2" s="8" t="s">
        <v>426</v>
      </c>
      <c r="D2" s="8"/>
      <c r="E2" s="8"/>
      <c r="F2" s="8"/>
      <c r="J2" s="39" t="s">
        <v>284</v>
      </c>
    </row>
    <row r="3" spans="1:2" ht="12.75">
      <c r="A3" s="100"/>
      <c r="B3" s="10"/>
    </row>
    <row r="6" spans="1:10" ht="16.5" customHeight="1">
      <c r="A6" s="1497" t="s">
        <v>326</v>
      </c>
      <c r="B6" s="1497"/>
      <c r="C6" s="1497"/>
      <c r="D6" s="1497"/>
      <c r="E6" s="1497"/>
      <c r="F6" s="1497"/>
      <c r="G6" s="1497"/>
      <c r="H6" s="1497"/>
      <c r="I6" s="1497"/>
      <c r="J6" s="1497"/>
    </row>
    <row r="7" spans="1:8" ht="13.5" thickBot="1">
      <c r="A7" s="101"/>
      <c r="H7" s="102"/>
    </row>
    <row r="8" spans="1:12" ht="14.25">
      <c r="A8" s="1489" t="s">
        <v>121</v>
      </c>
      <c r="B8" s="1491" t="s">
        <v>122</v>
      </c>
      <c r="C8" s="104" t="s">
        <v>123</v>
      </c>
      <c r="D8" s="1493" t="s">
        <v>124</v>
      </c>
      <c r="E8" s="1494"/>
      <c r="F8" s="103" t="s">
        <v>125</v>
      </c>
      <c r="G8" s="105" t="s">
        <v>126</v>
      </c>
      <c r="H8" s="105" t="s">
        <v>127</v>
      </c>
      <c r="I8" s="106" t="s">
        <v>128</v>
      </c>
      <c r="J8" s="1495" t="s">
        <v>129</v>
      </c>
      <c r="L8" s="564"/>
    </row>
    <row r="9" spans="1:10" ht="13.5" thickBot="1">
      <c r="A9" s="1490"/>
      <c r="B9" s="1492"/>
      <c r="C9" s="108" t="s">
        <v>130</v>
      </c>
      <c r="D9" s="107" t="s">
        <v>131</v>
      </c>
      <c r="E9" s="109" t="s">
        <v>132</v>
      </c>
      <c r="F9" s="110" t="s">
        <v>133</v>
      </c>
      <c r="G9" s="109" t="s">
        <v>134</v>
      </c>
      <c r="H9" s="110" t="s">
        <v>135</v>
      </c>
      <c r="I9" s="110" t="s">
        <v>136</v>
      </c>
      <c r="J9" s="1496"/>
    </row>
    <row r="10" spans="1:14" ht="12.75">
      <c r="A10" s="1168" t="s">
        <v>1</v>
      </c>
      <c r="B10" s="1169" t="s">
        <v>2</v>
      </c>
      <c r="C10" s="1170">
        <v>240</v>
      </c>
      <c r="D10" s="1170">
        <v>203200</v>
      </c>
      <c r="E10" s="1171">
        <v>465680</v>
      </c>
      <c r="F10" s="1172" t="s">
        <v>3</v>
      </c>
      <c r="G10" s="1172" t="s">
        <v>4</v>
      </c>
      <c r="H10" s="1171">
        <v>896</v>
      </c>
      <c r="I10" s="1173" t="s">
        <v>5</v>
      </c>
      <c r="J10" s="1174"/>
      <c r="N10" s="10"/>
    </row>
    <row r="11" spans="1:14" ht="12.75">
      <c r="A11" s="1175" t="s">
        <v>1</v>
      </c>
      <c r="B11" s="1176" t="s">
        <v>6</v>
      </c>
      <c r="C11" s="1177">
        <v>240</v>
      </c>
      <c r="D11" s="1177">
        <v>17772</v>
      </c>
      <c r="E11" s="1178">
        <v>40704</v>
      </c>
      <c r="F11" s="1179" t="s">
        <v>3</v>
      </c>
      <c r="G11" s="1179" t="s">
        <v>4</v>
      </c>
      <c r="H11" s="1178">
        <v>74</v>
      </c>
      <c r="I11" s="1180" t="s">
        <v>7</v>
      </c>
      <c r="J11" s="1181"/>
      <c r="N11" s="10"/>
    </row>
    <row r="12" spans="1:10" ht="12.75">
      <c r="A12" s="1182" t="s">
        <v>1</v>
      </c>
      <c r="B12" s="1183" t="s">
        <v>8</v>
      </c>
      <c r="C12" s="1184">
        <v>1000</v>
      </c>
      <c r="D12" s="1184">
        <v>40000</v>
      </c>
      <c r="E12" s="1185">
        <v>63024</v>
      </c>
      <c r="F12" s="1186" t="s">
        <v>9</v>
      </c>
      <c r="G12" s="1186" t="s">
        <v>4</v>
      </c>
      <c r="H12" s="1185">
        <v>20</v>
      </c>
      <c r="I12" s="1173" t="s">
        <v>10</v>
      </c>
      <c r="J12" s="1174"/>
    </row>
    <row r="13" spans="1:10" ht="12.75">
      <c r="A13" s="1182" t="s">
        <v>1</v>
      </c>
      <c r="B13" s="1183" t="s">
        <v>11</v>
      </c>
      <c r="C13" s="1184"/>
      <c r="D13" s="1184">
        <v>20000</v>
      </c>
      <c r="E13" s="1185">
        <v>0</v>
      </c>
      <c r="F13" s="1186" t="s">
        <v>9</v>
      </c>
      <c r="G13" s="1186" t="s">
        <v>4</v>
      </c>
      <c r="H13" s="1185">
        <v>10</v>
      </c>
      <c r="I13" s="1173" t="s">
        <v>10</v>
      </c>
      <c r="J13" s="1174"/>
    </row>
    <row r="14" spans="1:10" ht="12.75">
      <c r="A14" s="1182" t="s">
        <v>1</v>
      </c>
      <c r="B14" s="1183" t="s">
        <v>12</v>
      </c>
      <c r="C14" s="1184">
        <v>50</v>
      </c>
      <c r="D14" s="1184">
        <v>1790</v>
      </c>
      <c r="E14" s="1185">
        <v>5020</v>
      </c>
      <c r="F14" s="1186" t="s">
        <v>13</v>
      </c>
      <c r="G14" s="1186" t="s">
        <v>4</v>
      </c>
      <c r="H14" s="1185">
        <v>43</v>
      </c>
      <c r="I14" s="1173" t="s">
        <v>10</v>
      </c>
      <c r="J14" s="1174"/>
    </row>
    <row r="15" spans="1:10" ht="12.75">
      <c r="A15" s="1182" t="s">
        <v>1</v>
      </c>
      <c r="B15" s="1187" t="s">
        <v>14</v>
      </c>
      <c r="C15" s="1188"/>
      <c r="D15" s="1188"/>
      <c r="E15" s="1189">
        <v>4950</v>
      </c>
      <c r="F15" s="1190" t="s">
        <v>15</v>
      </c>
      <c r="G15" s="1190" t="s">
        <v>16</v>
      </c>
      <c r="H15" s="1189"/>
      <c r="I15" s="1173" t="s">
        <v>17</v>
      </c>
      <c r="J15" s="1174"/>
    </row>
    <row r="16" spans="1:10" ht="12.75">
      <c r="A16" s="1225" t="s">
        <v>1</v>
      </c>
      <c r="B16" s="1226" t="s">
        <v>867</v>
      </c>
      <c r="C16" s="1227">
        <v>310</v>
      </c>
      <c r="D16" s="1227">
        <v>22200</v>
      </c>
      <c r="E16" s="1228">
        <v>115440</v>
      </c>
      <c r="F16" s="1229" t="s">
        <v>17</v>
      </c>
      <c r="G16" s="1229" t="s">
        <v>868</v>
      </c>
      <c r="H16" s="1230">
        <v>1205</v>
      </c>
      <c r="I16" s="1229" t="s">
        <v>869</v>
      </c>
      <c r="J16" s="1231" t="s">
        <v>870</v>
      </c>
    </row>
    <row r="17" spans="1:10" ht="12.75">
      <c r="A17" s="1232" t="s">
        <v>1</v>
      </c>
      <c r="B17" s="1223" t="s">
        <v>871</v>
      </c>
      <c r="C17" s="1233">
        <v>360</v>
      </c>
      <c r="D17" s="1233">
        <v>18000</v>
      </c>
      <c r="E17" s="1234">
        <v>111600</v>
      </c>
      <c r="F17" s="1235" t="s">
        <v>17</v>
      </c>
      <c r="G17" s="1235" t="s">
        <v>868</v>
      </c>
      <c r="H17" s="1236">
        <v>1205</v>
      </c>
      <c r="I17" s="1235" t="s">
        <v>869</v>
      </c>
      <c r="J17" s="1231" t="s">
        <v>872</v>
      </c>
    </row>
    <row r="18" spans="1:10" ht="12.75">
      <c r="A18" s="1232" t="s">
        <v>1</v>
      </c>
      <c r="B18" s="1223" t="s">
        <v>873</v>
      </c>
      <c r="C18" s="1233">
        <v>100</v>
      </c>
      <c r="D18" s="1233"/>
      <c r="E18" s="1234">
        <v>6900</v>
      </c>
      <c r="F18" s="1235" t="s">
        <v>17</v>
      </c>
      <c r="G18" s="1235" t="s">
        <v>868</v>
      </c>
      <c r="H18" s="1235">
        <v>600</v>
      </c>
      <c r="I18" s="1235" t="s">
        <v>869</v>
      </c>
      <c r="J18" s="1231" t="s">
        <v>874</v>
      </c>
    </row>
    <row r="19" spans="1:10" ht="12.75">
      <c r="A19" s="1232" t="s">
        <v>1</v>
      </c>
      <c r="B19" s="1223" t="s">
        <v>873</v>
      </c>
      <c r="C19" s="1233">
        <v>225</v>
      </c>
      <c r="D19" s="1233">
        <v>1200</v>
      </c>
      <c r="E19" s="1234">
        <v>9600</v>
      </c>
      <c r="F19" s="1235" t="s">
        <v>17</v>
      </c>
      <c r="G19" s="1235" t="s">
        <v>868</v>
      </c>
      <c r="H19" s="1235">
        <v>600</v>
      </c>
      <c r="I19" s="1235" t="s">
        <v>869</v>
      </c>
      <c r="J19" s="1231" t="s">
        <v>875</v>
      </c>
    </row>
    <row r="20" spans="1:10" ht="12.75">
      <c r="A20" s="1232" t="s">
        <v>1</v>
      </c>
      <c r="B20" s="1223" t="s">
        <v>876</v>
      </c>
      <c r="C20" s="1233">
        <v>450</v>
      </c>
      <c r="D20" s="1233">
        <v>2175</v>
      </c>
      <c r="E20" s="1234">
        <v>17400</v>
      </c>
      <c r="F20" s="1235" t="s">
        <v>17</v>
      </c>
      <c r="G20" s="1235" t="s">
        <v>868</v>
      </c>
      <c r="H20" s="1235">
        <v>600</v>
      </c>
      <c r="I20" s="1235" t="s">
        <v>869</v>
      </c>
      <c r="J20" s="1231" t="s">
        <v>877</v>
      </c>
    </row>
    <row r="21" spans="1:10" ht="12.75">
      <c r="A21" s="1232" t="s">
        <v>1</v>
      </c>
      <c r="B21" s="1223" t="s">
        <v>878</v>
      </c>
      <c r="C21" s="1233">
        <v>260</v>
      </c>
      <c r="D21" s="1233"/>
      <c r="E21" s="1234">
        <v>7410</v>
      </c>
      <c r="F21" s="1235" t="s">
        <v>17</v>
      </c>
      <c r="G21" s="1235" t="s">
        <v>868</v>
      </c>
      <c r="H21" s="1235">
        <v>1205</v>
      </c>
      <c r="I21" s="1235" t="s">
        <v>869</v>
      </c>
      <c r="J21" s="1231" t="s">
        <v>879</v>
      </c>
    </row>
    <row r="22" spans="1:10" ht="12.75">
      <c r="A22" s="1232" t="s">
        <v>1</v>
      </c>
      <c r="B22" s="1223" t="s">
        <v>878</v>
      </c>
      <c r="C22" s="1233">
        <v>360</v>
      </c>
      <c r="D22" s="1233">
        <v>825</v>
      </c>
      <c r="E22" s="1234">
        <v>5115</v>
      </c>
      <c r="F22" s="1235" t="s">
        <v>17</v>
      </c>
      <c r="G22" s="1235" t="s">
        <v>868</v>
      </c>
      <c r="H22" s="1235">
        <v>1205</v>
      </c>
      <c r="I22" s="1235" t="s">
        <v>869</v>
      </c>
      <c r="J22" s="1231" t="s">
        <v>880</v>
      </c>
    </row>
    <row r="23" spans="1:10" ht="12.75">
      <c r="A23" s="1232" t="s">
        <v>1</v>
      </c>
      <c r="B23" s="1223" t="s">
        <v>881</v>
      </c>
      <c r="C23" s="1233">
        <v>410</v>
      </c>
      <c r="D23" s="1233">
        <v>4550</v>
      </c>
      <c r="E23" s="1234">
        <v>32760</v>
      </c>
      <c r="F23" s="1235" t="s">
        <v>17</v>
      </c>
      <c r="G23" s="1235" t="s">
        <v>868</v>
      </c>
      <c r="H23" s="1235">
        <v>1205</v>
      </c>
      <c r="I23" s="1235" t="s">
        <v>869</v>
      </c>
      <c r="J23" s="1231" t="s">
        <v>882</v>
      </c>
    </row>
    <row r="24" spans="1:10" ht="12.75">
      <c r="A24" s="1232" t="s">
        <v>1</v>
      </c>
      <c r="B24" s="1223" t="s">
        <v>881</v>
      </c>
      <c r="C24" s="1233">
        <v>450</v>
      </c>
      <c r="D24" s="1233">
        <v>3075</v>
      </c>
      <c r="E24" s="1234">
        <v>25215</v>
      </c>
      <c r="F24" s="1235" t="s">
        <v>17</v>
      </c>
      <c r="G24" s="1235" t="s">
        <v>868</v>
      </c>
      <c r="H24" s="1235">
        <v>1205</v>
      </c>
      <c r="I24" s="1235" t="s">
        <v>869</v>
      </c>
      <c r="J24" s="1231" t="s">
        <v>883</v>
      </c>
    </row>
    <row r="25" spans="1:10" ht="12.75">
      <c r="A25" s="1232" t="s">
        <v>1</v>
      </c>
      <c r="B25" s="1223" t="s">
        <v>884</v>
      </c>
      <c r="C25" s="1233">
        <v>410</v>
      </c>
      <c r="D25" s="1233">
        <v>825</v>
      </c>
      <c r="E25" s="1234">
        <v>5940</v>
      </c>
      <c r="F25" s="1235" t="s">
        <v>17</v>
      </c>
      <c r="G25" s="1235" t="s">
        <v>868</v>
      </c>
      <c r="H25" s="1235">
        <v>1205</v>
      </c>
      <c r="I25" s="1235" t="s">
        <v>869</v>
      </c>
      <c r="J25" s="1231" t="s">
        <v>880</v>
      </c>
    </row>
    <row r="26" spans="1:10" ht="12.75">
      <c r="A26" s="1232" t="s">
        <v>1</v>
      </c>
      <c r="B26" s="1223" t="s">
        <v>885</v>
      </c>
      <c r="C26" s="1233">
        <v>450</v>
      </c>
      <c r="D26" s="1233">
        <v>600</v>
      </c>
      <c r="E26" s="1234">
        <v>4800</v>
      </c>
      <c r="F26" s="1235" t="s">
        <v>17</v>
      </c>
      <c r="G26" s="1235" t="s">
        <v>868</v>
      </c>
      <c r="H26" s="1235">
        <v>1205</v>
      </c>
      <c r="I26" s="1235" t="s">
        <v>869</v>
      </c>
      <c r="J26" s="1231" t="s">
        <v>886</v>
      </c>
    </row>
    <row r="27" spans="1:10" ht="12.75">
      <c r="A27" s="1232" t="s">
        <v>1</v>
      </c>
      <c r="B27" s="1223" t="s">
        <v>887</v>
      </c>
      <c r="C27" s="1233">
        <v>410</v>
      </c>
      <c r="D27" s="1233">
        <v>7075</v>
      </c>
      <c r="E27" s="1234">
        <v>50940</v>
      </c>
      <c r="F27" s="1235" t="s">
        <v>17</v>
      </c>
      <c r="G27" s="1235" t="s">
        <v>868</v>
      </c>
      <c r="H27" s="1235">
        <v>1205</v>
      </c>
      <c r="I27" s="1235" t="s">
        <v>869</v>
      </c>
      <c r="J27" s="1231" t="s">
        <v>888</v>
      </c>
    </row>
    <row r="28" spans="1:10" ht="12.75">
      <c r="A28" s="1232" t="s">
        <v>1</v>
      </c>
      <c r="B28" s="1223" t="s">
        <v>887</v>
      </c>
      <c r="C28" s="1233">
        <v>450</v>
      </c>
      <c r="D28" s="1233">
        <v>6775</v>
      </c>
      <c r="E28" s="1234">
        <v>54200</v>
      </c>
      <c r="F28" s="1235" t="s">
        <v>17</v>
      </c>
      <c r="G28" s="1235" t="s">
        <v>868</v>
      </c>
      <c r="H28" s="1235">
        <v>1205</v>
      </c>
      <c r="I28" s="1235" t="s">
        <v>869</v>
      </c>
      <c r="J28" s="1231" t="s">
        <v>889</v>
      </c>
    </row>
    <row r="29" spans="1:10" ht="12.75">
      <c r="A29" s="1232" t="s">
        <v>1</v>
      </c>
      <c r="B29" s="1223" t="s">
        <v>890</v>
      </c>
      <c r="C29" s="1233">
        <v>450</v>
      </c>
      <c r="D29" s="1233">
        <v>2600</v>
      </c>
      <c r="E29" s="1234">
        <v>20800</v>
      </c>
      <c r="F29" s="1235" t="s">
        <v>17</v>
      </c>
      <c r="G29" s="1235" t="s">
        <v>868</v>
      </c>
      <c r="H29" s="1235">
        <v>1205</v>
      </c>
      <c r="I29" s="1235" t="s">
        <v>869</v>
      </c>
      <c r="J29" s="1231" t="s">
        <v>891</v>
      </c>
    </row>
    <row r="30" spans="1:10" ht="12.75">
      <c r="A30" s="1232" t="s">
        <v>1</v>
      </c>
      <c r="B30" s="1223" t="s">
        <v>892</v>
      </c>
      <c r="C30" s="1233">
        <v>410</v>
      </c>
      <c r="D30" s="1233">
        <v>850</v>
      </c>
      <c r="E30" s="1234">
        <v>6120</v>
      </c>
      <c r="F30" s="1235" t="s">
        <v>17</v>
      </c>
      <c r="G30" s="1235" t="s">
        <v>868</v>
      </c>
      <c r="H30" s="1235">
        <v>1205</v>
      </c>
      <c r="I30" s="1235" t="s">
        <v>869</v>
      </c>
      <c r="J30" s="1231" t="s">
        <v>893</v>
      </c>
    </row>
    <row r="31" spans="1:10" ht="12.75">
      <c r="A31" s="1232" t="s">
        <v>1</v>
      </c>
      <c r="B31" s="1223" t="s">
        <v>892</v>
      </c>
      <c r="C31" s="1233">
        <v>450</v>
      </c>
      <c r="D31" s="1233">
        <v>550</v>
      </c>
      <c r="E31" s="1234">
        <v>4400</v>
      </c>
      <c r="F31" s="1235" t="s">
        <v>17</v>
      </c>
      <c r="G31" s="1235" t="s">
        <v>868</v>
      </c>
      <c r="H31" s="1235">
        <v>1205</v>
      </c>
      <c r="I31" s="1235" t="s">
        <v>869</v>
      </c>
      <c r="J31" s="1231" t="s">
        <v>894</v>
      </c>
    </row>
    <row r="32" spans="1:10" ht="12.75">
      <c r="A32" s="1232" t="s">
        <v>1</v>
      </c>
      <c r="B32" s="1223" t="s">
        <v>895</v>
      </c>
      <c r="C32" s="1233">
        <v>410</v>
      </c>
      <c r="D32" s="1233">
        <v>675</v>
      </c>
      <c r="E32" s="1234">
        <v>4860</v>
      </c>
      <c r="F32" s="1235" t="s">
        <v>17</v>
      </c>
      <c r="G32" s="1235" t="s">
        <v>868</v>
      </c>
      <c r="H32" s="1235">
        <v>1205</v>
      </c>
      <c r="I32" s="1235" t="s">
        <v>869</v>
      </c>
      <c r="J32" s="1231" t="s">
        <v>896</v>
      </c>
    </row>
    <row r="33" spans="1:10" ht="12.75">
      <c r="A33" s="1232" t="s">
        <v>1</v>
      </c>
      <c r="B33" s="1223" t="s">
        <v>897</v>
      </c>
      <c r="C33" s="1233">
        <v>410</v>
      </c>
      <c r="D33" s="1233">
        <v>825</v>
      </c>
      <c r="E33" s="1234">
        <v>5940</v>
      </c>
      <c r="F33" s="1235" t="s">
        <v>17</v>
      </c>
      <c r="G33" s="1235" t="s">
        <v>868</v>
      </c>
      <c r="H33" s="1235">
        <v>1205</v>
      </c>
      <c r="I33" s="1235" t="s">
        <v>869</v>
      </c>
      <c r="J33" s="1231" t="s">
        <v>880</v>
      </c>
    </row>
    <row r="34" spans="1:10" ht="12.75">
      <c r="A34" s="1232" t="s">
        <v>1</v>
      </c>
      <c r="B34" s="1223" t="s">
        <v>898</v>
      </c>
      <c r="C34" s="1233">
        <v>450</v>
      </c>
      <c r="D34" s="1233">
        <v>525</v>
      </c>
      <c r="E34" s="1234">
        <v>4200</v>
      </c>
      <c r="F34" s="1235" t="s">
        <v>17</v>
      </c>
      <c r="G34" s="1235" t="s">
        <v>868</v>
      </c>
      <c r="H34" s="1235">
        <v>1205</v>
      </c>
      <c r="I34" s="1235" t="s">
        <v>869</v>
      </c>
      <c r="J34" s="1231" t="s">
        <v>899</v>
      </c>
    </row>
    <row r="35" spans="1:10" ht="12.75">
      <c r="A35" s="1237" t="s">
        <v>1</v>
      </c>
      <c r="B35" s="1224" t="s">
        <v>900</v>
      </c>
      <c r="C35" s="1234">
        <v>450</v>
      </c>
      <c r="D35" s="1234">
        <v>1075</v>
      </c>
      <c r="E35" s="1234">
        <v>30255</v>
      </c>
      <c r="F35" s="1235" t="s">
        <v>17</v>
      </c>
      <c r="G35" s="1235" t="s">
        <v>868</v>
      </c>
      <c r="H35" s="1235">
        <v>1205</v>
      </c>
      <c r="I35" s="1235" t="s">
        <v>869</v>
      </c>
      <c r="J35" s="1238" t="s">
        <v>901</v>
      </c>
    </row>
    <row r="36" spans="1:10" ht="12.75">
      <c r="A36" s="1232" t="s">
        <v>1</v>
      </c>
      <c r="B36" s="1223" t="s">
        <v>902</v>
      </c>
      <c r="C36" s="1233">
        <v>800</v>
      </c>
      <c r="D36" s="1233">
        <v>0</v>
      </c>
      <c r="E36" s="1233">
        <v>8000</v>
      </c>
      <c r="F36" s="1236" t="s">
        <v>903</v>
      </c>
      <c r="G36" s="1236" t="s">
        <v>904</v>
      </c>
      <c r="H36" s="1236">
        <v>27</v>
      </c>
      <c r="I36" s="1235" t="s">
        <v>869</v>
      </c>
      <c r="J36" s="1231"/>
    </row>
    <row r="37" spans="1:10" ht="12.75">
      <c r="A37" s="1232" t="s">
        <v>1</v>
      </c>
      <c r="B37" s="1223" t="s">
        <v>902</v>
      </c>
      <c r="C37" s="1233">
        <v>0</v>
      </c>
      <c r="D37" s="1233">
        <v>0</v>
      </c>
      <c r="E37" s="1233">
        <v>7400</v>
      </c>
      <c r="F37" s="1236"/>
      <c r="G37" s="1236" t="s">
        <v>905</v>
      </c>
      <c r="H37" s="1236"/>
      <c r="I37" s="1235" t="s">
        <v>869</v>
      </c>
      <c r="J37" s="1231" t="s">
        <v>906</v>
      </c>
    </row>
    <row r="38" spans="1:10" ht="12.75">
      <c r="A38" s="1239" t="s">
        <v>1</v>
      </c>
      <c r="B38" s="1236" t="s">
        <v>907</v>
      </c>
      <c r="C38" s="1233">
        <v>410</v>
      </c>
      <c r="D38" s="1233">
        <v>1200</v>
      </c>
      <c r="E38" s="1233">
        <v>8640</v>
      </c>
      <c r="F38" s="1236" t="s">
        <v>17</v>
      </c>
      <c r="G38" s="1236" t="s">
        <v>868</v>
      </c>
      <c r="H38" s="1236">
        <v>1205</v>
      </c>
      <c r="I38" s="1236" t="s">
        <v>869</v>
      </c>
      <c r="J38" s="1231" t="s">
        <v>908</v>
      </c>
    </row>
    <row r="39" spans="1:10" ht="12.75">
      <c r="A39" s="1239"/>
      <c r="B39" s="1240"/>
      <c r="C39" s="120"/>
      <c r="D39" s="121"/>
      <c r="E39" s="122"/>
      <c r="F39" s="123"/>
      <c r="G39" s="566"/>
      <c r="H39" s="122"/>
      <c r="I39" s="566"/>
      <c r="J39" s="124"/>
    </row>
    <row r="40" spans="1:10" ht="12.75">
      <c r="A40" s="118"/>
      <c r="B40" s="119"/>
      <c r="C40" s="120"/>
      <c r="D40" s="121"/>
      <c r="E40" s="122"/>
      <c r="F40" s="123"/>
      <c r="G40" s="566"/>
      <c r="H40" s="122"/>
      <c r="I40" s="566"/>
      <c r="J40" s="124"/>
    </row>
    <row r="41" spans="1:10" ht="13.5" thickBot="1">
      <c r="A41" s="125"/>
      <c r="B41" s="126"/>
      <c r="C41" s="127"/>
      <c r="D41" s="128"/>
      <c r="E41" s="129"/>
      <c r="F41" s="130"/>
      <c r="G41" s="567"/>
      <c r="H41" s="129"/>
      <c r="I41" s="567"/>
      <c r="J41" s="131"/>
    </row>
    <row r="42" spans="1:10" ht="14.25" thickBot="1" thickTop="1">
      <c r="A42" s="132" t="s">
        <v>137</v>
      </c>
      <c r="B42" s="133"/>
      <c r="C42" s="134" t="s">
        <v>88</v>
      </c>
      <c r="D42" s="135">
        <f>SUM(D10:D41)</f>
        <v>358362</v>
      </c>
      <c r="E42" s="135">
        <f>SUM(E10:E41)</f>
        <v>1127313</v>
      </c>
      <c r="F42" s="133"/>
      <c r="G42" s="133"/>
      <c r="H42" s="136"/>
      <c r="I42" s="133"/>
      <c r="J42" s="137"/>
    </row>
    <row r="45" spans="1:10" ht="15">
      <c r="A45" s="1497" t="s">
        <v>327</v>
      </c>
      <c r="B45" s="1497"/>
      <c r="C45" s="1497"/>
      <c r="D45" s="1497"/>
      <c r="E45" s="1497"/>
      <c r="F45" s="1497"/>
      <c r="G45" s="1497"/>
      <c r="H45" s="1497"/>
      <c r="I45" s="1497"/>
      <c r="J45" s="1497"/>
    </row>
    <row r="46" spans="1:10" ht="13.5" thickBot="1">
      <c r="A46" s="138"/>
      <c r="B46" s="138"/>
      <c r="C46" s="139"/>
      <c r="D46" s="139"/>
      <c r="E46" s="139"/>
      <c r="F46" s="138"/>
      <c r="G46" s="138"/>
      <c r="H46" s="139"/>
      <c r="I46" s="138"/>
      <c r="J46" s="138"/>
    </row>
    <row r="47" spans="1:10" ht="12.75">
      <c r="A47" s="1489" t="s">
        <v>121</v>
      </c>
      <c r="B47" s="1491" t="s">
        <v>122</v>
      </c>
      <c r="C47" s="104" t="s">
        <v>123</v>
      </c>
      <c r="D47" s="1493" t="s">
        <v>124</v>
      </c>
      <c r="E47" s="1494"/>
      <c r="F47" s="103" t="s">
        <v>125</v>
      </c>
      <c r="G47" s="105" t="s">
        <v>126</v>
      </c>
      <c r="H47" s="105" t="s">
        <v>127</v>
      </c>
      <c r="I47" s="106" t="s">
        <v>128</v>
      </c>
      <c r="J47" s="1495" t="s">
        <v>129</v>
      </c>
    </row>
    <row r="48" spans="1:10" ht="13.5" thickBot="1">
      <c r="A48" s="1490"/>
      <c r="B48" s="1492"/>
      <c r="C48" s="108" t="s">
        <v>130</v>
      </c>
      <c r="D48" s="107" t="s">
        <v>131</v>
      </c>
      <c r="E48" s="109" t="s">
        <v>132</v>
      </c>
      <c r="F48" s="110" t="s">
        <v>133</v>
      </c>
      <c r="G48" s="109" t="s">
        <v>134</v>
      </c>
      <c r="H48" s="110" t="s">
        <v>135</v>
      </c>
      <c r="I48" s="110" t="s">
        <v>136</v>
      </c>
      <c r="J48" s="1496"/>
    </row>
    <row r="49" spans="1:10" ht="12.75">
      <c r="A49" s="1241" t="s">
        <v>909</v>
      </c>
      <c r="B49" s="1242" t="s">
        <v>910</v>
      </c>
      <c r="C49" s="1243">
        <v>15088</v>
      </c>
      <c r="D49" s="1243"/>
      <c r="E49" s="1244">
        <v>181057</v>
      </c>
      <c r="F49" s="1245" t="s">
        <v>911</v>
      </c>
      <c r="G49" s="1245" t="s">
        <v>912</v>
      </c>
      <c r="H49" s="1244">
        <v>6</v>
      </c>
      <c r="I49" s="1245" t="s">
        <v>913</v>
      </c>
      <c r="J49" s="1246" t="s">
        <v>914</v>
      </c>
    </row>
    <row r="50" spans="1:10" ht="12.75">
      <c r="A50" s="1232" t="s">
        <v>915</v>
      </c>
      <c r="B50" s="1236"/>
      <c r="C50" s="1233"/>
      <c r="D50" s="1233"/>
      <c r="E50" s="1234"/>
      <c r="F50" s="1235"/>
      <c r="G50" s="1235" t="s">
        <v>916</v>
      </c>
      <c r="H50" s="1234">
        <v>34</v>
      </c>
      <c r="I50" s="1235" t="s">
        <v>917</v>
      </c>
      <c r="J50" s="1231"/>
    </row>
    <row r="51" spans="1:10" ht="12.75">
      <c r="A51" s="118"/>
      <c r="B51" s="119"/>
      <c r="C51" s="120"/>
      <c r="D51" s="121"/>
      <c r="E51" s="122"/>
      <c r="F51" s="123"/>
      <c r="G51" s="566"/>
      <c r="H51" s="122"/>
      <c r="I51" s="566"/>
      <c r="J51" s="124"/>
    </row>
    <row r="52" spans="1:10" ht="12.75">
      <c r="A52" s="118"/>
      <c r="B52" s="119"/>
      <c r="C52" s="120"/>
      <c r="D52" s="121"/>
      <c r="E52" s="122"/>
      <c r="F52" s="123"/>
      <c r="G52" s="566"/>
      <c r="H52" s="122"/>
      <c r="I52" s="566"/>
      <c r="J52" s="124"/>
    </row>
    <row r="53" spans="1:10" ht="13.5" thickBot="1">
      <c r="A53" s="125"/>
      <c r="B53" s="126"/>
      <c r="C53" s="127"/>
      <c r="D53" s="128"/>
      <c r="E53" s="129"/>
      <c r="F53" s="130"/>
      <c r="G53" s="567"/>
      <c r="H53" s="129"/>
      <c r="I53" s="567"/>
      <c r="J53" s="131"/>
    </row>
    <row r="54" spans="1:10" ht="14.25" thickBot="1" thickTop="1">
      <c r="A54" s="132" t="s">
        <v>137</v>
      </c>
      <c r="B54" s="133"/>
      <c r="C54" s="134" t="s">
        <v>88</v>
      </c>
      <c r="D54" s="135">
        <f>SUM(D49:D53)</f>
        <v>0</v>
      </c>
      <c r="E54" s="135">
        <f>SUM(E49:E53)</f>
        <v>181057</v>
      </c>
      <c r="F54" s="133"/>
      <c r="G54" s="133"/>
      <c r="H54" s="136"/>
      <c r="I54" s="133"/>
      <c r="J54" s="137"/>
    </row>
    <row r="55" spans="1:10" ht="12.75">
      <c r="A55" s="138"/>
      <c r="B55" s="138"/>
      <c r="C55" s="139"/>
      <c r="D55" s="139"/>
      <c r="E55" s="139"/>
      <c r="F55" s="138"/>
      <c r="G55" s="138"/>
      <c r="H55" s="139"/>
      <c r="I55" s="138"/>
      <c r="J55" s="138"/>
    </row>
    <row r="56" spans="1:10" ht="13.5" thickBot="1">
      <c r="A56" s="138"/>
      <c r="B56" s="138"/>
      <c r="C56" s="139"/>
      <c r="D56" s="139"/>
      <c r="E56" s="139"/>
      <c r="F56" s="138"/>
      <c r="G56" s="138"/>
      <c r="H56" s="138"/>
      <c r="I56" s="138"/>
      <c r="J56" s="138"/>
    </row>
    <row r="57" spans="1:10" ht="13.5" thickBot="1">
      <c r="A57" s="140" t="s">
        <v>328</v>
      </c>
      <c r="B57" s="141"/>
      <c r="C57" s="142"/>
      <c r="D57" s="143">
        <f>D42+D54</f>
        <v>358362</v>
      </c>
      <c r="E57" s="143">
        <f>E42+E54</f>
        <v>1308370</v>
      </c>
      <c r="F57" s="144"/>
      <c r="G57" s="144"/>
      <c r="H57" s="138"/>
      <c r="I57" s="138"/>
      <c r="J57" s="138"/>
    </row>
    <row r="58" spans="4:5" ht="12.75">
      <c r="D58" s="568" t="s">
        <v>285</v>
      </c>
      <c r="E58" s="145"/>
    </row>
    <row r="59" spans="1:7" ht="12.75">
      <c r="A59" s="146" t="s">
        <v>25</v>
      </c>
      <c r="B59" s="1247">
        <v>40956</v>
      </c>
      <c r="D59" s="1213"/>
      <c r="E59" s="10"/>
      <c r="G59" s="10" t="s">
        <v>918</v>
      </c>
    </row>
    <row r="60" spans="1:7" ht="12.75">
      <c r="A60" s="146" t="s">
        <v>138</v>
      </c>
      <c r="B60" s="10" t="s">
        <v>416</v>
      </c>
      <c r="G60" s="10" t="s">
        <v>919</v>
      </c>
    </row>
    <row r="61" spans="1:2" ht="12.75">
      <c r="A61" s="146"/>
      <c r="B61" s="1248" t="s">
        <v>443</v>
      </c>
    </row>
    <row r="64" spans="1:10" ht="15">
      <c r="A64" s="1497" t="s">
        <v>329</v>
      </c>
      <c r="B64" s="1497"/>
      <c r="C64" s="1497"/>
      <c r="D64" s="1497"/>
      <c r="E64" s="1497"/>
      <c r="F64" s="1497"/>
      <c r="G64" s="1497"/>
      <c r="H64" s="1497"/>
      <c r="I64" s="1497"/>
      <c r="J64" s="1497"/>
    </row>
    <row r="65" spans="1:8" ht="13.5" thickBot="1">
      <c r="A65" s="101"/>
      <c r="H65" s="102"/>
    </row>
    <row r="66" spans="1:10" ht="12.75">
      <c r="A66" s="1489" t="s">
        <v>121</v>
      </c>
      <c r="B66" s="1491" t="s">
        <v>122</v>
      </c>
      <c r="C66" s="104" t="s">
        <v>123</v>
      </c>
      <c r="D66" s="1493" t="s">
        <v>139</v>
      </c>
      <c r="E66" s="1494"/>
      <c r="F66" s="103" t="s">
        <v>125</v>
      </c>
      <c r="G66" s="105" t="s">
        <v>126</v>
      </c>
      <c r="H66" s="105" t="s">
        <v>127</v>
      </c>
      <c r="I66" s="106" t="s">
        <v>128</v>
      </c>
      <c r="J66" s="1495" t="s">
        <v>129</v>
      </c>
    </row>
    <row r="67" spans="1:10" ht="13.5" thickBot="1">
      <c r="A67" s="1490"/>
      <c r="B67" s="1492"/>
      <c r="C67" s="108" t="s">
        <v>130</v>
      </c>
      <c r="D67" s="107" t="s">
        <v>131</v>
      </c>
      <c r="E67" s="109" t="s">
        <v>132</v>
      </c>
      <c r="F67" s="110" t="s">
        <v>133</v>
      </c>
      <c r="G67" s="109" t="s">
        <v>134</v>
      </c>
      <c r="H67" s="110" t="s">
        <v>135</v>
      </c>
      <c r="I67" s="110" t="s">
        <v>136</v>
      </c>
      <c r="J67" s="1496"/>
    </row>
    <row r="68" spans="1:10" ht="12.75">
      <c r="A68" s="111"/>
      <c r="B68" s="112"/>
      <c r="C68" s="113"/>
      <c r="D68" s="114"/>
      <c r="E68" s="115"/>
      <c r="F68" s="116"/>
      <c r="G68" s="565"/>
      <c r="H68" s="115"/>
      <c r="I68" s="565"/>
      <c r="J68" s="117"/>
    </row>
    <row r="69" spans="1:10" ht="12.75">
      <c r="A69" s="118"/>
      <c r="B69" s="119"/>
      <c r="C69" s="120"/>
      <c r="D69" s="121"/>
      <c r="E69" s="122"/>
      <c r="F69" s="123"/>
      <c r="G69" s="566"/>
      <c r="H69" s="122"/>
      <c r="I69" s="566"/>
      <c r="J69" s="124"/>
    </row>
    <row r="70" spans="1:10" ht="12.75">
      <c r="A70" s="118"/>
      <c r="B70" s="119"/>
      <c r="C70" s="120"/>
      <c r="D70" s="121"/>
      <c r="E70" s="122"/>
      <c r="F70" s="123"/>
      <c r="G70" s="566"/>
      <c r="H70" s="122"/>
      <c r="I70" s="566"/>
      <c r="J70" s="124"/>
    </row>
    <row r="71" spans="1:10" ht="12.75">
      <c r="A71" s="118"/>
      <c r="B71" s="119"/>
      <c r="C71" s="120"/>
      <c r="D71" s="121"/>
      <c r="E71" s="122"/>
      <c r="F71" s="123"/>
      <c r="G71" s="566"/>
      <c r="H71" s="122"/>
      <c r="I71" s="566"/>
      <c r="J71" s="124"/>
    </row>
    <row r="72" spans="1:10" ht="13.5" thickBot="1">
      <c r="A72" s="125"/>
      <c r="B72" s="126"/>
      <c r="C72" s="127"/>
      <c r="D72" s="128"/>
      <c r="E72" s="129"/>
      <c r="F72" s="130"/>
      <c r="G72" s="567"/>
      <c r="H72" s="129"/>
      <c r="I72" s="567"/>
      <c r="J72" s="131"/>
    </row>
    <row r="73" spans="1:10" ht="14.25" thickBot="1" thickTop="1">
      <c r="A73" s="132" t="s">
        <v>137</v>
      </c>
      <c r="B73" s="133"/>
      <c r="C73" s="134" t="s">
        <v>88</v>
      </c>
      <c r="D73" s="135">
        <f>SUM(D68:D72)</f>
        <v>0</v>
      </c>
      <c r="E73" s="135">
        <f>SUM(E68:E72)</f>
        <v>0</v>
      </c>
      <c r="F73" s="133"/>
      <c r="G73" s="133"/>
      <c r="H73" s="136"/>
      <c r="I73" s="133"/>
      <c r="J73" s="137"/>
    </row>
    <row r="76" spans="1:10" ht="15">
      <c r="A76" s="1497" t="s">
        <v>330</v>
      </c>
      <c r="B76" s="1497"/>
      <c r="C76" s="1497"/>
      <c r="D76" s="1497"/>
      <c r="E76" s="1497"/>
      <c r="F76" s="1497"/>
      <c r="G76" s="1497"/>
      <c r="H76" s="1497"/>
      <c r="I76" s="1497"/>
      <c r="J76" s="1497"/>
    </row>
    <row r="77" spans="1:10" ht="13.5" thickBot="1">
      <c r="A77" s="138"/>
      <c r="B77" s="138"/>
      <c r="C77" s="139"/>
      <c r="D77" s="139"/>
      <c r="E77" s="139"/>
      <c r="F77" s="138"/>
      <c r="G77" s="138"/>
      <c r="H77" s="139"/>
      <c r="I77" s="138"/>
      <c r="J77" s="138"/>
    </row>
    <row r="78" spans="1:10" ht="12.75">
      <c r="A78" s="1489" t="s">
        <v>121</v>
      </c>
      <c r="B78" s="1491" t="s">
        <v>122</v>
      </c>
      <c r="C78" s="104" t="s">
        <v>123</v>
      </c>
      <c r="D78" s="1493" t="s">
        <v>139</v>
      </c>
      <c r="E78" s="1494"/>
      <c r="F78" s="103" t="s">
        <v>125</v>
      </c>
      <c r="G78" s="105" t="s">
        <v>126</v>
      </c>
      <c r="H78" s="105" t="s">
        <v>127</v>
      </c>
      <c r="I78" s="106" t="s">
        <v>128</v>
      </c>
      <c r="J78" s="1495" t="s">
        <v>129</v>
      </c>
    </row>
    <row r="79" spans="1:10" ht="13.5" thickBot="1">
      <c r="A79" s="1490"/>
      <c r="B79" s="1492"/>
      <c r="C79" s="108" t="s">
        <v>130</v>
      </c>
      <c r="D79" s="107" t="s">
        <v>131</v>
      </c>
      <c r="E79" s="109" t="s">
        <v>132</v>
      </c>
      <c r="F79" s="110" t="s">
        <v>133</v>
      </c>
      <c r="G79" s="109" t="s">
        <v>134</v>
      </c>
      <c r="H79" s="110" t="s">
        <v>135</v>
      </c>
      <c r="I79" s="110" t="s">
        <v>136</v>
      </c>
      <c r="J79" s="1496"/>
    </row>
    <row r="80" spans="1:10" ht="12.75">
      <c r="A80" s="111"/>
      <c r="B80" s="112"/>
      <c r="C80" s="113"/>
      <c r="D80" s="114"/>
      <c r="E80" s="115"/>
      <c r="F80" s="116"/>
      <c r="G80" s="565"/>
      <c r="H80" s="115"/>
      <c r="I80" s="565"/>
      <c r="J80" s="117"/>
    </row>
    <row r="81" spans="1:10" ht="12.75">
      <c r="A81" s="118"/>
      <c r="B81" s="119"/>
      <c r="C81" s="120"/>
      <c r="D81" s="121"/>
      <c r="E81" s="122"/>
      <c r="F81" s="123"/>
      <c r="G81" s="566"/>
      <c r="H81" s="122"/>
      <c r="I81" s="566"/>
      <c r="J81" s="124"/>
    </row>
    <row r="82" spans="1:10" ht="12.75">
      <c r="A82" s="118"/>
      <c r="B82" s="119"/>
      <c r="C82" s="120"/>
      <c r="D82" s="121"/>
      <c r="E82" s="122"/>
      <c r="F82" s="123"/>
      <c r="G82" s="566"/>
      <c r="H82" s="122"/>
      <c r="I82" s="566"/>
      <c r="J82" s="124"/>
    </row>
    <row r="83" spans="1:10" ht="12.75">
      <c r="A83" s="118"/>
      <c r="B83" s="119"/>
      <c r="C83" s="120"/>
      <c r="D83" s="121"/>
      <c r="E83" s="122"/>
      <c r="F83" s="123"/>
      <c r="G83" s="566"/>
      <c r="H83" s="122"/>
      <c r="I83" s="566"/>
      <c r="J83" s="124"/>
    </row>
    <row r="84" spans="1:10" ht="13.5" thickBot="1">
      <c r="A84" s="125"/>
      <c r="B84" s="126"/>
      <c r="C84" s="127"/>
      <c r="D84" s="128"/>
      <c r="E84" s="129"/>
      <c r="F84" s="130"/>
      <c r="G84" s="567"/>
      <c r="H84" s="129"/>
      <c r="I84" s="567"/>
      <c r="J84" s="131"/>
    </row>
    <row r="85" spans="1:10" ht="14.25" thickBot="1" thickTop="1">
      <c r="A85" s="132" t="s">
        <v>137</v>
      </c>
      <c r="B85" s="133"/>
      <c r="C85" s="134" t="s">
        <v>88</v>
      </c>
      <c r="D85" s="135">
        <f>SUM(D80:D84)</f>
        <v>0</v>
      </c>
      <c r="E85" s="135">
        <f>SUM(E80:E84)</f>
        <v>0</v>
      </c>
      <c r="F85" s="133"/>
      <c r="G85" s="133"/>
      <c r="H85" s="136"/>
      <c r="I85" s="133"/>
      <c r="J85" s="137"/>
    </row>
    <row r="86" spans="1:10" ht="12.75">
      <c r="A86" s="138"/>
      <c r="B86" s="138"/>
      <c r="C86" s="139"/>
      <c r="D86" s="139"/>
      <c r="E86" s="139"/>
      <c r="F86" s="138"/>
      <c r="G86" s="138"/>
      <c r="H86" s="139"/>
      <c r="I86" s="138"/>
      <c r="J86" s="138"/>
    </row>
    <row r="87" spans="1:10" ht="13.5" thickBot="1">
      <c r="A87" s="138"/>
      <c r="B87" s="138"/>
      <c r="C87" s="139"/>
      <c r="D87" s="139"/>
      <c r="E87" s="139"/>
      <c r="F87" s="138"/>
      <c r="G87" s="138"/>
      <c r="H87" s="138"/>
      <c r="I87" s="138"/>
      <c r="J87" s="138"/>
    </row>
    <row r="88" spans="1:10" ht="13.5" thickBot="1">
      <c r="A88" s="140" t="s">
        <v>331</v>
      </c>
      <c r="B88" s="141"/>
      <c r="C88" s="142"/>
      <c r="D88" s="143">
        <f>D73+D85</f>
        <v>0</v>
      </c>
      <c r="E88" s="143">
        <f>E73+E85</f>
        <v>0</v>
      </c>
      <c r="F88" s="144"/>
      <c r="G88" s="144"/>
      <c r="H88" s="138"/>
      <c r="I88" s="138"/>
      <c r="J88" s="138"/>
    </row>
    <row r="89" spans="4:5" ht="12.75">
      <c r="D89" s="9" t="s">
        <v>286</v>
      </c>
      <c r="E89" s="145"/>
    </row>
    <row r="90" ht="12.75">
      <c r="A90" s="146" t="s">
        <v>25</v>
      </c>
    </row>
    <row r="91" ht="12.75">
      <c r="A91" s="146" t="s">
        <v>138</v>
      </c>
    </row>
    <row r="92" spans="1:2" ht="12.75">
      <c r="A92" s="146" t="s">
        <v>26</v>
      </c>
      <c r="B92" s="147"/>
    </row>
  </sheetData>
  <sheetProtection/>
  <mergeCells count="22">
    <mergeCell ref="A1:B1"/>
    <mergeCell ref="D47:E47"/>
    <mergeCell ref="A2:B2"/>
    <mergeCell ref="A6:J6"/>
    <mergeCell ref="B47:B48"/>
    <mergeCell ref="B8:B9"/>
    <mergeCell ref="A64:J64"/>
    <mergeCell ref="A76:J76"/>
    <mergeCell ref="D66:E66"/>
    <mergeCell ref="A8:A9"/>
    <mergeCell ref="D8:E8"/>
    <mergeCell ref="J8:J9"/>
    <mergeCell ref="A47:A48"/>
    <mergeCell ref="A66:A67"/>
    <mergeCell ref="B66:B67"/>
    <mergeCell ref="A78:A79"/>
    <mergeCell ref="B78:B79"/>
    <mergeCell ref="D78:E78"/>
    <mergeCell ref="J78:J79"/>
    <mergeCell ref="J47:J48"/>
    <mergeCell ref="A45:J45"/>
    <mergeCell ref="J66:J6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00390625" style="272" customWidth="1"/>
    <col min="2" max="2" width="12.140625" style="272" customWidth="1"/>
    <col min="3" max="3" width="22.00390625" style="272" customWidth="1"/>
    <col min="4" max="4" width="27.00390625" style="272" customWidth="1"/>
    <col min="5" max="5" width="14.140625" style="272" customWidth="1"/>
    <col min="6" max="7" width="9.140625" style="272" customWidth="1"/>
    <col min="8" max="8" width="2.8515625" style="272" customWidth="1"/>
    <col min="9" max="16384" width="9.140625" style="272" customWidth="1"/>
  </cols>
  <sheetData>
    <row r="1" spans="1:7" ht="12.75">
      <c r="A1" s="196" t="s">
        <v>47</v>
      </c>
      <c r="B1" s="197"/>
      <c r="C1" s="197"/>
      <c r="D1" s="197"/>
      <c r="E1" s="197"/>
      <c r="F1" s="415" t="s">
        <v>51</v>
      </c>
      <c r="G1" s="272">
        <v>843474</v>
      </c>
    </row>
    <row r="2" spans="1:8" ht="12.75">
      <c r="A2" s="196" t="s">
        <v>46</v>
      </c>
      <c r="B2" s="200"/>
      <c r="C2" s="1161" t="s">
        <v>816</v>
      </c>
      <c r="D2" s="200"/>
      <c r="E2" s="200"/>
      <c r="F2" s="200"/>
      <c r="G2" s="200"/>
      <c r="H2" s="569" t="s">
        <v>287</v>
      </c>
    </row>
    <row r="3" spans="1:8" ht="12.75">
      <c r="A3" s="196"/>
      <c r="B3" s="200"/>
      <c r="C3" s="200"/>
      <c r="D3" s="200"/>
      <c r="E3" s="200"/>
      <c r="F3" s="200"/>
      <c r="G3" s="200"/>
      <c r="H3" s="570"/>
    </row>
    <row r="4" ht="18">
      <c r="A4" s="417" t="s">
        <v>332</v>
      </c>
    </row>
    <row r="5" ht="13.5" thickBot="1"/>
    <row r="6" spans="1:8" ht="21" customHeight="1" thickBot="1" thickTop="1">
      <c r="A6" s="1528" t="s">
        <v>333</v>
      </c>
      <c r="B6" s="1529"/>
      <c r="C6" s="1529"/>
      <c r="D6" s="1529"/>
      <c r="E6" s="1529"/>
      <c r="F6" s="1529"/>
      <c r="G6" s="1529"/>
      <c r="H6" s="1530"/>
    </row>
    <row r="7" spans="1:9" ht="26.25" customHeight="1" thickBot="1" thickTop="1">
      <c r="A7" s="571" t="s">
        <v>140</v>
      </c>
      <c r="B7" s="148" t="s">
        <v>141</v>
      </c>
      <c r="C7" s="149" t="s">
        <v>142</v>
      </c>
      <c r="D7" s="1539" t="s">
        <v>143</v>
      </c>
      <c r="E7" s="1539"/>
      <c r="F7" s="1539"/>
      <c r="G7" s="1539"/>
      <c r="H7" s="1540"/>
      <c r="I7" s="150"/>
    </row>
    <row r="8" spans="1:8" ht="26.25" customHeight="1" thickTop="1">
      <c r="A8" s="572">
        <v>1</v>
      </c>
      <c r="B8" s="1162">
        <v>40576</v>
      </c>
      <c r="C8" s="584" t="s">
        <v>817</v>
      </c>
      <c r="D8" s="1541" t="s">
        <v>818</v>
      </c>
      <c r="E8" s="1542"/>
      <c r="F8" s="1542"/>
      <c r="G8" s="1542"/>
      <c r="H8" s="1543"/>
    </row>
    <row r="9" spans="1:8" ht="15" customHeight="1">
      <c r="A9" s="151"/>
      <c r="B9" s="574" t="s">
        <v>144</v>
      </c>
      <c r="C9" s="575"/>
      <c r="D9" s="576"/>
      <c r="E9" s="1500" t="s">
        <v>145</v>
      </c>
      <c r="F9" s="1501"/>
      <c r="G9" s="1501"/>
      <c r="H9" s="1502"/>
    </row>
    <row r="10" spans="1:8" ht="27.75" customHeight="1">
      <c r="A10" s="151"/>
      <c r="B10" s="1505" t="s">
        <v>831</v>
      </c>
      <c r="C10" s="1517"/>
      <c r="D10" s="1517"/>
      <c r="E10" s="1505" t="s">
        <v>830</v>
      </c>
      <c r="F10" s="1517"/>
      <c r="G10" s="1517"/>
      <c r="H10" s="1518"/>
    </row>
    <row r="11" spans="1:8" ht="12.75" customHeight="1">
      <c r="A11" s="151"/>
      <c r="B11" s="1511" t="s">
        <v>829</v>
      </c>
      <c r="C11" s="1512"/>
      <c r="D11" s="1512"/>
      <c r="E11" s="1511" t="s">
        <v>832</v>
      </c>
      <c r="F11" s="1512"/>
      <c r="G11" s="1512"/>
      <c r="H11" s="1519"/>
    </row>
    <row r="12" spans="1:8" ht="12.75" customHeight="1" thickBot="1">
      <c r="A12" s="152"/>
      <c r="B12" s="1544"/>
      <c r="C12" s="1545"/>
      <c r="D12" s="1550"/>
      <c r="E12" s="1544"/>
      <c r="F12" s="1545"/>
      <c r="G12" s="1545"/>
      <c r="H12" s="1546"/>
    </row>
    <row r="13" spans="1:8" ht="39" customHeight="1">
      <c r="A13" s="404">
        <v>2</v>
      </c>
      <c r="B13" s="1163">
        <v>40721</v>
      </c>
      <c r="C13" s="577" t="s">
        <v>824</v>
      </c>
      <c r="D13" s="1498" t="s">
        <v>825</v>
      </c>
      <c r="E13" s="1551"/>
      <c r="F13" s="1551"/>
      <c r="G13" s="1551"/>
      <c r="H13" s="1552"/>
    </row>
    <row r="14" spans="1:8" ht="14.25" customHeight="1">
      <c r="A14" s="151"/>
      <c r="B14" s="574" t="s">
        <v>144</v>
      </c>
      <c r="C14" s="575"/>
      <c r="D14" s="576"/>
      <c r="E14" s="1500" t="s">
        <v>145</v>
      </c>
      <c r="F14" s="1501"/>
      <c r="G14" s="1501"/>
      <c r="H14" s="1502"/>
    </row>
    <row r="15" spans="1:8" ht="12.75" customHeight="1">
      <c r="A15" s="151"/>
      <c r="B15" s="1505" t="s">
        <v>821</v>
      </c>
      <c r="C15" s="1517"/>
      <c r="D15" s="1517"/>
      <c r="E15" s="1547" t="s">
        <v>88</v>
      </c>
      <c r="F15" s="1548"/>
      <c r="G15" s="1548"/>
      <c r="H15" s="1549"/>
    </row>
    <row r="16" spans="1:8" ht="12.75" customHeight="1">
      <c r="A16" s="151"/>
      <c r="B16" s="1511"/>
      <c r="C16" s="1512"/>
      <c r="D16" s="1512"/>
      <c r="E16" s="1555"/>
      <c r="F16" s="1556"/>
      <c r="G16" s="1556"/>
      <c r="H16" s="1557"/>
    </row>
    <row r="17" spans="1:8" ht="12.75" customHeight="1" thickBot="1">
      <c r="A17" s="152"/>
      <c r="B17" s="1544"/>
      <c r="C17" s="1545"/>
      <c r="D17" s="1550"/>
      <c r="E17" s="1544"/>
      <c r="F17" s="1545"/>
      <c r="G17" s="1545"/>
      <c r="H17" s="1546"/>
    </row>
    <row r="18" spans="1:8" ht="13.5" thickBot="1">
      <c r="A18" s="578"/>
      <c r="B18" s="579"/>
      <c r="C18" s="579"/>
      <c r="D18" s="579"/>
      <c r="E18" s="579"/>
      <c r="F18" s="579"/>
      <c r="G18" s="579"/>
      <c r="H18" s="579"/>
    </row>
    <row r="19" spans="1:8" ht="14.25" thickBot="1" thickTop="1">
      <c r="A19" s="1166"/>
      <c r="B19" s="493"/>
      <c r="C19" s="493"/>
      <c r="D19" s="493"/>
      <c r="E19" s="493"/>
      <c r="F19" s="493"/>
      <c r="G19" s="493"/>
      <c r="H19" s="493"/>
    </row>
    <row r="20" spans="1:8" ht="16.5" thickBot="1" thickTop="1">
      <c r="A20" s="1528" t="s">
        <v>334</v>
      </c>
      <c r="B20" s="1529"/>
      <c r="C20" s="1529"/>
      <c r="D20" s="1529"/>
      <c r="E20" s="1529"/>
      <c r="F20" s="1529"/>
      <c r="G20" s="1529"/>
      <c r="H20" s="1530"/>
    </row>
    <row r="21" spans="1:9" ht="24" customHeight="1" thickBot="1" thickTop="1">
      <c r="A21" s="580" t="s">
        <v>140</v>
      </c>
      <c r="B21" s="405" t="s">
        <v>141</v>
      </c>
      <c r="C21" s="153" t="s">
        <v>142</v>
      </c>
      <c r="D21" s="1531" t="s">
        <v>143</v>
      </c>
      <c r="E21" s="1531"/>
      <c r="F21" s="1531"/>
      <c r="G21" s="1531"/>
      <c r="H21" s="1532"/>
      <c r="I21" s="150"/>
    </row>
    <row r="22" spans="1:8" ht="25.5" customHeight="1">
      <c r="A22" s="581">
        <v>1</v>
      </c>
      <c r="B22" s="582"/>
      <c r="C22" s="573"/>
      <c r="D22" s="1553"/>
      <c r="E22" s="1553"/>
      <c r="F22" s="1553"/>
      <c r="G22" s="1553"/>
      <c r="H22" s="1554"/>
    </row>
    <row r="23" spans="1:8" ht="18" customHeight="1">
      <c r="A23" s="581"/>
      <c r="B23" s="574" t="s">
        <v>144</v>
      </c>
      <c r="C23" s="575"/>
      <c r="D23" s="576"/>
      <c r="E23" s="574" t="s">
        <v>146</v>
      </c>
      <c r="F23" s="576"/>
      <c r="G23" s="576"/>
      <c r="H23" s="583"/>
    </row>
    <row r="24" spans="1:8" ht="12.75" customHeight="1">
      <c r="A24" s="581"/>
      <c r="B24" s="1533"/>
      <c r="C24" s="1534"/>
      <c r="D24" s="1535"/>
      <c r="E24" s="1536"/>
      <c r="F24" s="1537"/>
      <c r="G24" s="1537"/>
      <c r="H24" s="1538"/>
    </row>
    <row r="25" spans="1:8" ht="12.75" customHeight="1">
      <c r="A25" s="581"/>
      <c r="B25" s="1511"/>
      <c r="C25" s="1523"/>
      <c r="D25" s="1524"/>
      <c r="E25" s="1525" t="s">
        <v>145</v>
      </c>
      <c r="F25" s="1526"/>
      <c r="G25" s="1526"/>
      <c r="H25" s="1527"/>
    </row>
    <row r="26" spans="1:8" ht="23.25" customHeight="1">
      <c r="A26" s="581"/>
      <c r="B26" s="1511"/>
      <c r="C26" s="1512"/>
      <c r="D26" s="1513"/>
      <c r="E26" s="1514"/>
      <c r="F26" s="1515"/>
      <c r="G26" s="1515"/>
      <c r="H26" s="1516"/>
    </row>
    <row r="27" spans="1:8" ht="12.75" customHeight="1">
      <c r="A27" s="493"/>
      <c r="B27" s="586"/>
      <c r="C27" s="585"/>
      <c r="D27" s="585"/>
      <c r="E27" s="585"/>
      <c r="F27" s="585"/>
      <c r="G27" s="585"/>
      <c r="H27" s="585"/>
    </row>
    <row r="28" spans="1:8" ht="12.75" customHeight="1" thickBot="1">
      <c r="A28" s="493"/>
      <c r="B28" s="585"/>
      <c r="C28" s="585"/>
      <c r="D28" s="585"/>
      <c r="E28" s="585"/>
      <c r="F28" s="585"/>
      <c r="G28" s="585"/>
      <c r="H28" s="585"/>
    </row>
    <row r="29" spans="1:8" ht="19.5" customHeight="1" thickBot="1" thickTop="1">
      <c r="A29" s="1528" t="s">
        <v>335</v>
      </c>
      <c r="B29" s="1529"/>
      <c r="C29" s="1529"/>
      <c r="D29" s="1529"/>
      <c r="E29" s="1529"/>
      <c r="F29" s="1529"/>
      <c r="G29" s="1529"/>
      <c r="H29" s="1530"/>
    </row>
    <row r="30" spans="1:9" ht="26.25" customHeight="1" thickBot="1" thickTop="1">
      <c r="A30" s="587" t="s">
        <v>140</v>
      </c>
      <c r="B30" s="153" t="s">
        <v>141</v>
      </c>
      <c r="C30" s="153" t="s">
        <v>142</v>
      </c>
      <c r="D30" s="1508" t="s">
        <v>143</v>
      </c>
      <c r="E30" s="1509"/>
      <c r="F30" s="1509"/>
      <c r="G30" s="1509"/>
      <c r="H30" s="1510"/>
      <c r="I30" s="150"/>
    </row>
    <row r="31" spans="1:8" ht="26.25" customHeight="1">
      <c r="A31" s="588">
        <v>1</v>
      </c>
      <c r="B31" s="1162">
        <v>40598</v>
      </c>
      <c r="C31" s="584" t="s">
        <v>819</v>
      </c>
      <c r="D31" s="1503" t="s">
        <v>820</v>
      </c>
      <c r="E31" s="1503"/>
      <c r="F31" s="1503"/>
      <c r="G31" s="1503"/>
      <c r="H31" s="1504"/>
    </row>
    <row r="32" spans="1:8" ht="13.5" customHeight="1">
      <c r="A32" s="151"/>
      <c r="B32" s="574" t="s">
        <v>144</v>
      </c>
      <c r="C32" s="575"/>
      <c r="D32" s="576"/>
      <c r="E32" s="1500" t="s">
        <v>145</v>
      </c>
      <c r="F32" s="1501"/>
      <c r="G32" s="1501"/>
      <c r="H32" s="1502"/>
    </row>
    <row r="33" spans="1:8" ht="12.75" customHeight="1">
      <c r="A33" s="151"/>
      <c r="B33" s="1505" t="s">
        <v>821</v>
      </c>
      <c r="C33" s="1517"/>
      <c r="D33" s="1517"/>
      <c r="E33" s="1505" t="s">
        <v>88</v>
      </c>
      <c r="F33" s="1517"/>
      <c r="G33" s="1517"/>
      <c r="H33" s="1518"/>
    </row>
    <row r="34" spans="1:8" ht="12.75" customHeight="1">
      <c r="A34" s="151"/>
      <c r="B34" s="1511"/>
      <c r="C34" s="1512"/>
      <c r="D34" s="1512"/>
      <c r="E34" s="1511"/>
      <c r="F34" s="1512"/>
      <c r="G34" s="1512"/>
      <c r="H34" s="1519"/>
    </row>
    <row r="35" spans="1:8" ht="12.75" customHeight="1" thickBot="1">
      <c r="A35" s="152"/>
      <c r="B35" s="1520"/>
      <c r="C35" s="1521"/>
      <c r="D35" s="1521"/>
      <c r="E35" s="1520"/>
      <c r="F35" s="1521"/>
      <c r="G35" s="1521"/>
      <c r="H35" s="1522"/>
    </row>
    <row r="36" spans="1:8" ht="16.5" customHeight="1">
      <c r="A36" s="404">
        <v>2</v>
      </c>
      <c r="B36" s="1164">
        <v>40696</v>
      </c>
      <c r="C36" s="577" t="s">
        <v>822</v>
      </c>
      <c r="D36" s="1498" t="s">
        <v>823</v>
      </c>
      <c r="E36" s="1498"/>
      <c r="F36" s="1498"/>
      <c r="G36" s="1498"/>
      <c r="H36" s="1499"/>
    </row>
    <row r="37" spans="1:8" ht="15" customHeight="1">
      <c r="A37" s="151"/>
      <c r="B37" s="574" t="s">
        <v>144</v>
      </c>
      <c r="C37" s="575"/>
      <c r="D37" s="576"/>
      <c r="E37" s="1500" t="s">
        <v>145</v>
      </c>
      <c r="F37" s="1501"/>
      <c r="G37" s="1501"/>
      <c r="H37" s="1502"/>
    </row>
    <row r="38" spans="1:8" ht="12.75" customHeight="1">
      <c r="A38" s="151"/>
      <c r="B38" s="1505" t="s">
        <v>821</v>
      </c>
      <c r="C38" s="1506"/>
      <c r="D38" s="1506"/>
      <c r="E38" s="1505" t="s">
        <v>88</v>
      </c>
      <c r="F38" s="1506"/>
      <c r="G38" s="1506"/>
      <c r="H38" s="1507"/>
    </row>
    <row r="39" spans="1:8" ht="12.75" customHeight="1">
      <c r="A39" s="151"/>
      <c r="B39" s="1563"/>
      <c r="C39" s="1564"/>
      <c r="D39" s="1564"/>
      <c r="E39" s="1511"/>
      <c r="F39" s="1523"/>
      <c r="G39" s="1523"/>
      <c r="H39" s="1560"/>
    </row>
    <row r="40" spans="1:8" ht="12.75" customHeight="1" thickBot="1">
      <c r="A40" s="152"/>
      <c r="B40" s="1558"/>
      <c r="C40" s="1559"/>
      <c r="D40" s="1561"/>
      <c r="E40" s="1558"/>
      <c r="F40" s="1559"/>
      <c r="G40" s="1559"/>
      <c r="H40" s="1562"/>
    </row>
    <row r="41" spans="1:8" ht="24.75" customHeight="1">
      <c r="A41" s="404">
        <v>3</v>
      </c>
      <c r="B41" s="1165">
        <v>40868</v>
      </c>
      <c r="C41" s="584" t="s">
        <v>826</v>
      </c>
      <c r="D41" s="1503" t="s">
        <v>827</v>
      </c>
      <c r="E41" s="1503"/>
      <c r="F41" s="1503"/>
      <c r="G41" s="1503"/>
      <c r="H41" s="1504"/>
    </row>
    <row r="42" spans="1:8" ht="15" customHeight="1">
      <c r="A42" s="151"/>
      <c r="B42" s="574" t="s">
        <v>144</v>
      </c>
      <c r="C42" s="575"/>
      <c r="D42" s="576"/>
      <c r="E42" s="1500" t="s">
        <v>145</v>
      </c>
      <c r="F42" s="1501"/>
      <c r="G42" s="1501"/>
      <c r="H42" s="1502"/>
    </row>
    <row r="43" spans="1:8" ht="25.5" customHeight="1">
      <c r="A43" s="151"/>
      <c r="B43" s="1505" t="s">
        <v>828</v>
      </c>
      <c r="C43" s="1506"/>
      <c r="D43" s="1506"/>
      <c r="E43" s="1505" t="s">
        <v>88</v>
      </c>
      <c r="F43" s="1506"/>
      <c r="G43" s="1506"/>
      <c r="H43" s="1507"/>
    </row>
    <row r="44" spans="1:8" ht="12.75" customHeight="1">
      <c r="A44" s="151"/>
      <c r="B44" s="1511"/>
      <c r="C44" s="1523"/>
      <c r="D44" s="1523"/>
      <c r="E44" s="1511"/>
      <c r="F44" s="1523"/>
      <c r="G44" s="1523"/>
      <c r="H44" s="1560"/>
    </row>
    <row r="45" spans="1:8" ht="12.75" customHeight="1" thickBot="1">
      <c r="A45" s="152"/>
      <c r="B45" s="1558"/>
      <c r="C45" s="1559"/>
      <c r="D45" s="1559"/>
      <c r="E45" s="1558"/>
      <c r="F45" s="1559"/>
      <c r="G45" s="1559"/>
      <c r="H45" s="1562"/>
    </row>
    <row r="47" spans="2:3" ht="12.75">
      <c r="B47" s="597" t="s">
        <v>25</v>
      </c>
      <c r="C47" s="1159">
        <v>40954</v>
      </c>
    </row>
    <row r="48" spans="2:5" ht="12.75">
      <c r="B48" s="597" t="s">
        <v>27</v>
      </c>
      <c r="C48" s="597" t="s">
        <v>416</v>
      </c>
      <c r="E48" s="597" t="s">
        <v>418</v>
      </c>
    </row>
    <row r="49" ht="12.75">
      <c r="E49" s="597" t="s">
        <v>759</v>
      </c>
    </row>
  </sheetData>
  <sheetProtection/>
  <mergeCells count="53">
    <mergeCell ref="B45:D45"/>
    <mergeCell ref="E39:H39"/>
    <mergeCell ref="B40:D40"/>
    <mergeCell ref="E40:H40"/>
    <mergeCell ref="B39:D39"/>
    <mergeCell ref="D41:H41"/>
    <mergeCell ref="E45:H45"/>
    <mergeCell ref="B44:D44"/>
    <mergeCell ref="E44:H44"/>
    <mergeCell ref="D22:H22"/>
    <mergeCell ref="B16:D16"/>
    <mergeCell ref="E16:H16"/>
    <mergeCell ref="B17:D17"/>
    <mergeCell ref="E17:H17"/>
    <mergeCell ref="A20:H20"/>
    <mergeCell ref="A6:H6"/>
    <mergeCell ref="D7:H7"/>
    <mergeCell ref="D8:H8"/>
    <mergeCell ref="E9:H9"/>
    <mergeCell ref="E12:H12"/>
    <mergeCell ref="E15:H15"/>
    <mergeCell ref="B12:D12"/>
    <mergeCell ref="D13:H13"/>
    <mergeCell ref="B10:D10"/>
    <mergeCell ref="E14:H14"/>
    <mergeCell ref="E10:H10"/>
    <mergeCell ref="B11:D11"/>
    <mergeCell ref="E11:H11"/>
    <mergeCell ref="B25:D25"/>
    <mergeCell ref="E25:H25"/>
    <mergeCell ref="A29:H29"/>
    <mergeCell ref="D21:H21"/>
    <mergeCell ref="B15:D15"/>
    <mergeCell ref="B24:D24"/>
    <mergeCell ref="E24:H24"/>
    <mergeCell ref="D30:H30"/>
    <mergeCell ref="B26:D26"/>
    <mergeCell ref="E26:H26"/>
    <mergeCell ref="E37:H37"/>
    <mergeCell ref="E33:H33"/>
    <mergeCell ref="B34:D34"/>
    <mergeCell ref="E34:H34"/>
    <mergeCell ref="B33:D33"/>
    <mergeCell ref="B35:D35"/>
    <mergeCell ref="E35:H35"/>
    <mergeCell ref="D36:H36"/>
    <mergeCell ref="E32:H32"/>
    <mergeCell ref="D31:H31"/>
    <mergeCell ref="E42:H42"/>
    <mergeCell ref="E43:H43"/>
    <mergeCell ref="B43:D43"/>
    <mergeCell ref="B38:D38"/>
    <mergeCell ref="E38:H38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0.57421875" style="96" customWidth="1"/>
    <col min="2" max="10" width="12.7109375" style="96" customWidth="1"/>
    <col min="11" max="13" width="12.7109375" style="352" customWidth="1"/>
    <col min="14" max="16384" width="9.140625" style="96" customWidth="1"/>
  </cols>
  <sheetData>
    <row r="1" spans="1:13" ht="12.75">
      <c r="A1" s="11" t="s">
        <v>938</v>
      </c>
      <c r="B1" s="12"/>
      <c r="C1" s="351"/>
      <c r="D1" s="351"/>
      <c r="M1" s="353" t="s">
        <v>228</v>
      </c>
    </row>
    <row r="2" spans="1:13" ht="12.75">
      <c r="A2" s="11" t="s">
        <v>939</v>
      </c>
      <c r="B2" s="13"/>
      <c r="C2" s="351"/>
      <c r="D2" s="351"/>
      <c r="M2" s="354" t="s">
        <v>833</v>
      </c>
    </row>
    <row r="3" spans="1:4" ht="15">
      <c r="A3" s="355"/>
      <c r="B3" s="356"/>
      <c r="C3" s="356"/>
      <c r="D3" s="356"/>
    </row>
    <row r="4" spans="1:13" ht="15.75">
      <c r="A4" s="357" t="s">
        <v>229</v>
      </c>
      <c r="B4" s="356"/>
      <c r="C4" s="356"/>
      <c r="D4" s="356"/>
      <c r="M4" s="353"/>
    </row>
    <row r="5" spans="1:4" ht="12.75">
      <c r="A5" s="356"/>
      <c r="B5" s="356"/>
      <c r="C5" s="356"/>
      <c r="D5" s="356"/>
    </row>
    <row r="6" ht="13.5" thickBot="1">
      <c r="A6" s="358" t="s">
        <v>289</v>
      </c>
    </row>
    <row r="7" spans="1:13" ht="13.5" customHeight="1" thickBot="1">
      <c r="A7" s="1571" t="s">
        <v>230</v>
      </c>
      <c r="B7" s="1573" t="s">
        <v>231</v>
      </c>
      <c r="C7" s="1565" t="s">
        <v>232</v>
      </c>
      <c r="D7" s="1565" t="s">
        <v>233</v>
      </c>
      <c r="E7" s="1565" t="s">
        <v>234</v>
      </c>
      <c r="F7" s="1565" t="s">
        <v>232</v>
      </c>
      <c r="G7" s="1565" t="s">
        <v>233</v>
      </c>
      <c r="H7" s="1565" t="s">
        <v>235</v>
      </c>
      <c r="I7" s="1565" t="s">
        <v>232</v>
      </c>
      <c r="J7" s="1565" t="s">
        <v>233</v>
      </c>
      <c r="K7" s="1568" t="s">
        <v>236</v>
      </c>
      <c r="L7" s="1570" t="s">
        <v>237</v>
      </c>
      <c r="M7" s="1570"/>
    </row>
    <row r="8" spans="1:13" ht="13.5" thickBot="1">
      <c r="A8" s="1572"/>
      <c r="B8" s="1574"/>
      <c r="C8" s="1566"/>
      <c r="D8" s="1566"/>
      <c r="E8" s="1567"/>
      <c r="F8" s="1566"/>
      <c r="G8" s="1566"/>
      <c r="H8" s="1567"/>
      <c r="I8" s="1566"/>
      <c r="J8" s="1566"/>
      <c r="K8" s="1569"/>
      <c r="L8" s="359" t="s">
        <v>234</v>
      </c>
      <c r="M8" s="359" t="s">
        <v>235</v>
      </c>
    </row>
    <row r="9" spans="1:13" ht="12.75">
      <c r="A9" s="85" t="s">
        <v>238</v>
      </c>
      <c r="B9" s="360">
        <f>SUM(B10:B11)</f>
        <v>60716.09</v>
      </c>
      <c r="C9" s="361"/>
      <c r="D9" s="362"/>
      <c r="E9" s="363">
        <f>SUM(E10:E11)</f>
        <v>44317.86</v>
      </c>
      <c r="F9" s="361"/>
      <c r="G9" s="362"/>
      <c r="H9" s="363">
        <f>SUM(H10:H11)</f>
        <v>16398.23</v>
      </c>
      <c r="I9" s="361"/>
      <c r="J9" s="362"/>
      <c r="K9" s="364">
        <v>320</v>
      </c>
      <c r="L9" s="365">
        <f>(E9/K9)*1000</f>
        <v>138493.3125</v>
      </c>
      <c r="M9" s="365">
        <f>(H9/K9)*1000</f>
        <v>51244.46874999999</v>
      </c>
    </row>
    <row r="10" spans="1:13" ht="12.75">
      <c r="A10" s="75" t="s">
        <v>239</v>
      </c>
      <c r="B10" s="366">
        <v>52959.53</v>
      </c>
      <c r="C10" s="367"/>
      <c r="D10" s="368"/>
      <c r="E10" s="369">
        <v>44183.53</v>
      </c>
      <c r="F10" s="367"/>
      <c r="G10" s="368"/>
      <c r="H10" s="369">
        <v>8776</v>
      </c>
      <c r="I10" s="367"/>
      <c r="J10" s="368"/>
      <c r="K10" s="370">
        <v>320</v>
      </c>
      <c r="L10" s="371">
        <f>(E10/K10)*1000</f>
        <v>138073.53125</v>
      </c>
      <c r="M10" s="371">
        <f>(H10/K10)*1000</f>
        <v>27425</v>
      </c>
    </row>
    <row r="11" spans="1:13" ht="13.5" thickBot="1">
      <c r="A11" s="78" t="s">
        <v>240</v>
      </c>
      <c r="B11" s="372">
        <v>7756.56</v>
      </c>
      <c r="C11" s="373"/>
      <c r="D11" s="374"/>
      <c r="E11" s="375">
        <v>134.33</v>
      </c>
      <c r="F11" s="373"/>
      <c r="G11" s="374"/>
      <c r="H11" s="375">
        <v>7622.23</v>
      </c>
      <c r="I11" s="373"/>
      <c r="J11" s="374"/>
      <c r="K11" s="376">
        <v>320</v>
      </c>
      <c r="L11" s="377">
        <f>(E11/K11)*1000</f>
        <v>419.78125000000006</v>
      </c>
      <c r="M11" s="377">
        <f>(H11/K11)*1000</f>
        <v>23819.46875</v>
      </c>
    </row>
    <row r="12" spans="1:13" ht="12.75">
      <c r="A12" s="45"/>
      <c r="B12" s="378"/>
      <c r="C12" s="379"/>
      <c r="D12" s="380"/>
      <c r="E12" s="378"/>
      <c r="F12" s="379"/>
      <c r="G12" s="380"/>
      <c r="H12" s="378"/>
      <c r="I12" s="379"/>
      <c r="J12" s="380"/>
      <c r="K12" s="381"/>
      <c r="L12" s="382"/>
      <c r="M12" s="382"/>
    </row>
    <row r="13" spans="1:3" ht="13.5" thickBot="1">
      <c r="A13" s="383" t="s">
        <v>336</v>
      </c>
      <c r="C13" s="384"/>
    </row>
    <row r="14" spans="1:13" ht="13.5" thickBot="1">
      <c r="A14" s="1571" t="s">
        <v>230</v>
      </c>
      <c r="B14" s="1573" t="s">
        <v>231</v>
      </c>
      <c r="C14" s="1565" t="s">
        <v>232</v>
      </c>
      <c r="D14" s="1565" t="s">
        <v>233</v>
      </c>
      <c r="E14" s="1565" t="s">
        <v>234</v>
      </c>
      <c r="F14" s="1565" t="s">
        <v>232</v>
      </c>
      <c r="G14" s="1565" t="s">
        <v>233</v>
      </c>
      <c r="H14" s="1565" t="s">
        <v>235</v>
      </c>
      <c r="I14" s="1565" t="s">
        <v>232</v>
      </c>
      <c r="J14" s="1565" t="s">
        <v>233</v>
      </c>
      <c r="K14" s="1568" t="s">
        <v>236</v>
      </c>
      <c r="L14" s="1570" t="s">
        <v>237</v>
      </c>
      <c r="M14" s="1570"/>
    </row>
    <row r="15" spans="1:13" ht="13.5" thickBot="1">
      <c r="A15" s="1572"/>
      <c r="B15" s="1574"/>
      <c r="C15" s="1566"/>
      <c r="D15" s="1566"/>
      <c r="E15" s="1567"/>
      <c r="F15" s="1566"/>
      <c r="G15" s="1566"/>
      <c r="H15" s="1567"/>
      <c r="I15" s="1566"/>
      <c r="J15" s="1566"/>
      <c r="K15" s="1569"/>
      <c r="L15" s="359" t="s">
        <v>234</v>
      </c>
      <c r="M15" s="359" t="s">
        <v>235</v>
      </c>
    </row>
    <row r="16" spans="1:13" ht="12.75">
      <c r="A16" s="85" t="s">
        <v>238</v>
      </c>
      <c r="B16" s="360">
        <f>SUM(B17:B18)</f>
        <v>57942.53999999999</v>
      </c>
      <c r="C16" s="385">
        <f>B16/B9</f>
        <v>0.9543193575212106</v>
      </c>
      <c r="D16" s="386">
        <f>B16-B9</f>
        <v>-2773.550000000003</v>
      </c>
      <c r="E16" s="363">
        <f>SUM(E17:E18)</f>
        <v>43151.06</v>
      </c>
      <c r="F16" s="385">
        <f>E16/E9</f>
        <v>0.9736720139465217</v>
      </c>
      <c r="G16" s="386">
        <f>E16-E9</f>
        <v>-1166.800000000003</v>
      </c>
      <c r="H16" s="363">
        <f>SUM(H17:H18)</f>
        <v>14791.48</v>
      </c>
      <c r="I16" s="385">
        <f>H16/H9</f>
        <v>0.9020168640152016</v>
      </c>
      <c r="J16" s="386">
        <f>H16-H9</f>
        <v>-1606.75</v>
      </c>
      <c r="K16" s="364">
        <v>291</v>
      </c>
      <c r="L16" s="371">
        <f>(E16/K16)*1000</f>
        <v>148285.4295532646</v>
      </c>
      <c r="M16" s="365">
        <f>(H16/K16)*1000</f>
        <v>50829.82817869416</v>
      </c>
    </row>
    <row r="17" spans="1:13" ht="12.75">
      <c r="A17" s="75" t="s">
        <v>239</v>
      </c>
      <c r="B17" s="387">
        <f>SUM(B23+B29+B35+B41+B47+B53+B59)</f>
        <v>51078.369999999995</v>
      </c>
      <c r="C17" s="388">
        <f>B17/B10</f>
        <v>0.9644792920178861</v>
      </c>
      <c r="D17" s="389">
        <f>B17-B10</f>
        <v>-1881.1600000000035</v>
      </c>
      <c r="E17" s="390">
        <f>SUM(E23+E29+E35+E41+E47+E53+E59)</f>
        <v>43009.75</v>
      </c>
      <c r="F17" s="388">
        <f>E17/E10</f>
        <v>0.9734339922591065</v>
      </c>
      <c r="G17" s="389">
        <f>E17-E10</f>
        <v>-1173.7799999999988</v>
      </c>
      <c r="H17" s="390">
        <f>SUM(H23+H29+H35+H41+H47+H53+H59)</f>
        <v>8068.62</v>
      </c>
      <c r="I17" s="388">
        <f>H17/H10</f>
        <v>0.9193960802187785</v>
      </c>
      <c r="J17" s="389">
        <f>H17-H10</f>
        <v>-707.3800000000001</v>
      </c>
      <c r="K17" s="370">
        <v>291</v>
      </c>
      <c r="L17" s="371">
        <f>(E17/K17)*1000</f>
        <v>147799.82817869415</v>
      </c>
      <c r="M17" s="371">
        <f>(H17/K17)*1000</f>
        <v>27727.21649484536</v>
      </c>
    </row>
    <row r="18" spans="1:13" ht="13.5" thickBot="1">
      <c r="A18" s="78" t="s">
        <v>240</v>
      </c>
      <c r="B18" s="387">
        <f>SUM(B24+B30+B36+B42+B48+B54+B60)</f>
        <v>6864.17</v>
      </c>
      <c r="C18" s="391">
        <f>B18/B11</f>
        <v>0.8849502872407355</v>
      </c>
      <c r="D18" s="392">
        <f>B18-B11</f>
        <v>-892.3900000000003</v>
      </c>
      <c r="E18" s="390">
        <f>SUM(E24+E30+E36+E42+E48+E54+E60)</f>
        <v>141.31</v>
      </c>
      <c r="F18" s="391">
        <f>E18/E11</f>
        <v>1.0519615871361572</v>
      </c>
      <c r="G18" s="392">
        <f>E18-E11</f>
        <v>6.97999999999999</v>
      </c>
      <c r="H18" s="393">
        <f>SUM(H24+H30+H36+H42+H48+H54+H60)</f>
        <v>6722.860000000001</v>
      </c>
      <c r="I18" s="391">
        <f>H18/H11</f>
        <v>0.8820069717130028</v>
      </c>
      <c r="J18" s="392">
        <f>H18-H11</f>
        <v>-899.369999999999</v>
      </c>
      <c r="K18" s="376">
        <v>291</v>
      </c>
      <c r="L18" s="377">
        <f>(E18/K18)*1000</f>
        <v>485.6013745704467</v>
      </c>
      <c r="M18" s="377">
        <f>(H18/K18)*1000</f>
        <v>23102.611683848798</v>
      </c>
    </row>
    <row r="19" ht="13.5" thickBot="1"/>
    <row r="20" spans="1:13" ht="13.5" thickBot="1">
      <c r="A20" s="1571" t="s">
        <v>940</v>
      </c>
      <c r="B20" s="1573" t="s">
        <v>231</v>
      </c>
      <c r="C20" s="1565" t="s">
        <v>232</v>
      </c>
      <c r="D20" s="1565" t="s">
        <v>233</v>
      </c>
      <c r="E20" s="1565" t="s">
        <v>234</v>
      </c>
      <c r="F20" s="1565" t="s">
        <v>232</v>
      </c>
      <c r="G20" s="1565" t="s">
        <v>233</v>
      </c>
      <c r="H20" s="1565" t="s">
        <v>235</v>
      </c>
      <c r="I20" s="1565" t="s">
        <v>232</v>
      </c>
      <c r="J20" s="1565" t="s">
        <v>233</v>
      </c>
      <c r="K20" s="1568" t="s">
        <v>236</v>
      </c>
      <c r="L20" s="1570" t="s">
        <v>237</v>
      </c>
      <c r="M20" s="1570"/>
    </row>
    <row r="21" spans="1:13" ht="13.5" thickBot="1">
      <c r="A21" s="1572"/>
      <c r="B21" s="1574"/>
      <c r="C21" s="1566"/>
      <c r="D21" s="1566"/>
      <c r="E21" s="1567"/>
      <c r="F21" s="1566"/>
      <c r="G21" s="1566"/>
      <c r="H21" s="1567"/>
      <c r="I21" s="1566"/>
      <c r="J21" s="1566"/>
      <c r="K21" s="1569"/>
      <c r="L21" s="359" t="s">
        <v>234</v>
      </c>
      <c r="M21" s="359" t="s">
        <v>235</v>
      </c>
    </row>
    <row r="22" spans="1:13" ht="12.75">
      <c r="A22" s="85" t="s">
        <v>238</v>
      </c>
      <c r="B22" s="360">
        <f>SUM(B23:B24)</f>
        <v>26117.890000000003</v>
      </c>
      <c r="C22" s="394" t="s">
        <v>88</v>
      </c>
      <c r="D22" s="395" t="s">
        <v>88</v>
      </c>
      <c r="E22" s="363">
        <f>SUM(E23:E24)</f>
        <v>21216.18</v>
      </c>
      <c r="F22" s="394" t="s">
        <v>88</v>
      </c>
      <c r="G22" s="395" t="s">
        <v>88</v>
      </c>
      <c r="H22" s="363">
        <f>SUM(H23:H24)</f>
        <v>4901.71</v>
      </c>
      <c r="I22" s="394" t="s">
        <v>88</v>
      </c>
      <c r="J22" s="395" t="s">
        <v>88</v>
      </c>
      <c r="K22" s="364">
        <v>385</v>
      </c>
      <c r="L22" s="365">
        <f>(E22/K22)*1000</f>
        <v>55106.96103896104</v>
      </c>
      <c r="M22" s="365">
        <f>(H22/K22)*1000</f>
        <v>12731.714285714286</v>
      </c>
    </row>
    <row r="23" spans="1:13" ht="12.75">
      <c r="A23" s="75" t="s">
        <v>239</v>
      </c>
      <c r="B23" s="366">
        <v>25415.83</v>
      </c>
      <c r="C23" s="396" t="s">
        <v>88</v>
      </c>
      <c r="D23" s="397" t="s">
        <v>88</v>
      </c>
      <c r="E23" s="369">
        <v>21170.38</v>
      </c>
      <c r="F23" s="396" t="s">
        <v>88</v>
      </c>
      <c r="G23" s="397" t="s">
        <v>88</v>
      </c>
      <c r="H23" s="369">
        <v>4245.45</v>
      </c>
      <c r="I23" s="396" t="s">
        <v>88</v>
      </c>
      <c r="J23" s="397" t="s">
        <v>88</v>
      </c>
      <c r="K23" s="370">
        <v>385</v>
      </c>
      <c r="L23" s="371">
        <f>(E23/K23)*1000</f>
        <v>54988</v>
      </c>
      <c r="M23" s="371">
        <f>(H23/K23)*1000</f>
        <v>11027.142857142855</v>
      </c>
    </row>
    <row r="24" spans="1:13" ht="13.5" thickBot="1">
      <c r="A24" s="78" t="s">
        <v>240</v>
      </c>
      <c r="B24" s="372">
        <v>702.06</v>
      </c>
      <c r="C24" s="398" t="s">
        <v>88</v>
      </c>
      <c r="D24" s="399" t="s">
        <v>88</v>
      </c>
      <c r="E24" s="375">
        <v>45.8</v>
      </c>
      <c r="F24" s="398" t="s">
        <v>88</v>
      </c>
      <c r="G24" s="399" t="s">
        <v>88</v>
      </c>
      <c r="H24" s="375">
        <v>656.26</v>
      </c>
      <c r="I24" s="398" t="s">
        <v>88</v>
      </c>
      <c r="J24" s="399" t="s">
        <v>88</v>
      </c>
      <c r="K24" s="376">
        <v>385</v>
      </c>
      <c r="L24" s="377">
        <f>(E24/K24)*1000</f>
        <v>118.96103896103895</v>
      </c>
      <c r="M24" s="377">
        <f>(H24/K24)*1000</f>
        <v>1704.5714285714287</v>
      </c>
    </row>
    <row r="25" ht="13.5" thickBot="1"/>
    <row r="26" spans="1:13" ht="13.5" thickBot="1">
      <c r="A26" s="1571" t="s">
        <v>920</v>
      </c>
      <c r="B26" s="1573" t="s">
        <v>231</v>
      </c>
      <c r="C26" s="1565" t="s">
        <v>232</v>
      </c>
      <c r="D26" s="1565" t="s">
        <v>233</v>
      </c>
      <c r="E26" s="1565" t="s">
        <v>234</v>
      </c>
      <c r="F26" s="1565" t="s">
        <v>232</v>
      </c>
      <c r="G26" s="1565" t="s">
        <v>233</v>
      </c>
      <c r="H26" s="1565" t="s">
        <v>235</v>
      </c>
      <c r="I26" s="1565" t="s">
        <v>232</v>
      </c>
      <c r="J26" s="1565" t="s">
        <v>233</v>
      </c>
      <c r="K26" s="1568" t="s">
        <v>236</v>
      </c>
      <c r="L26" s="1570" t="s">
        <v>237</v>
      </c>
      <c r="M26" s="1570"/>
    </row>
    <row r="27" spans="1:13" ht="13.5" thickBot="1">
      <c r="A27" s="1572"/>
      <c r="B27" s="1574"/>
      <c r="C27" s="1566"/>
      <c r="D27" s="1566"/>
      <c r="E27" s="1567"/>
      <c r="F27" s="1566"/>
      <c r="G27" s="1566"/>
      <c r="H27" s="1567"/>
      <c r="I27" s="1566"/>
      <c r="J27" s="1566"/>
      <c r="K27" s="1569"/>
      <c r="L27" s="359" t="s">
        <v>234</v>
      </c>
      <c r="M27" s="359" t="s">
        <v>235</v>
      </c>
    </row>
    <row r="28" spans="1:13" ht="12.75">
      <c r="A28" s="85" t="s">
        <v>238</v>
      </c>
      <c r="B28" s="360">
        <f>SUM(B29:B30)</f>
        <v>17388</v>
      </c>
      <c r="C28" s="394" t="s">
        <v>88</v>
      </c>
      <c r="D28" s="395" t="s">
        <v>88</v>
      </c>
      <c r="E28" s="363">
        <f>SUM(E29:E30)</f>
        <v>14696.47</v>
      </c>
      <c r="F28" s="394" t="s">
        <v>88</v>
      </c>
      <c r="G28" s="395" t="s">
        <v>88</v>
      </c>
      <c r="H28" s="363">
        <f>SUM(H29:H30)</f>
        <v>2691.53</v>
      </c>
      <c r="I28" s="394" t="s">
        <v>88</v>
      </c>
      <c r="J28" s="395" t="s">
        <v>88</v>
      </c>
      <c r="K28" s="364">
        <v>306</v>
      </c>
      <c r="L28" s="365">
        <f>(E28/K28)*1000</f>
        <v>48027.679738562096</v>
      </c>
      <c r="M28" s="365">
        <f>(H28/K28)*1000</f>
        <v>8795.849673202616</v>
      </c>
    </row>
    <row r="29" spans="1:13" ht="12.75">
      <c r="A29" s="75" t="s">
        <v>239</v>
      </c>
      <c r="B29" s="366">
        <v>17059.51</v>
      </c>
      <c r="C29" s="396" t="s">
        <v>88</v>
      </c>
      <c r="D29" s="397" t="s">
        <v>88</v>
      </c>
      <c r="E29" s="369">
        <v>14600.96</v>
      </c>
      <c r="F29" s="396" t="s">
        <v>88</v>
      </c>
      <c r="G29" s="397" t="s">
        <v>88</v>
      </c>
      <c r="H29" s="369">
        <v>2458.55</v>
      </c>
      <c r="I29" s="396" t="s">
        <v>88</v>
      </c>
      <c r="J29" s="397" t="s">
        <v>88</v>
      </c>
      <c r="K29" s="370">
        <v>306</v>
      </c>
      <c r="L29" s="371">
        <f>(E29/K29)*1000</f>
        <v>47715.555555555555</v>
      </c>
      <c r="M29" s="371">
        <f>(H29/K29)*1000</f>
        <v>8034.477124183008</v>
      </c>
    </row>
    <row r="30" spans="1:13" ht="13.5" thickBot="1">
      <c r="A30" s="78" t="s">
        <v>240</v>
      </c>
      <c r="B30" s="372">
        <v>328.49</v>
      </c>
      <c r="C30" s="398" t="s">
        <v>88</v>
      </c>
      <c r="D30" s="399" t="s">
        <v>88</v>
      </c>
      <c r="E30" s="375">
        <v>95.51</v>
      </c>
      <c r="F30" s="398" t="s">
        <v>88</v>
      </c>
      <c r="G30" s="399" t="s">
        <v>88</v>
      </c>
      <c r="H30" s="375">
        <v>232.98</v>
      </c>
      <c r="I30" s="398" t="s">
        <v>88</v>
      </c>
      <c r="J30" s="399" t="s">
        <v>88</v>
      </c>
      <c r="K30" s="376">
        <v>306</v>
      </c>
      <c r="L30" s="377">
        <f>(E30/K30)*1000</f>
        <v>312.12418300653593</v>
      </c>
      <c r="M30" s="377">
        <f>(H30/K30)*1000</f>
        <v>761.3725490196078</v>
      </c>
    </row>
    <row r="31" ht="13.5" thickBot="1"/>
    <row r="32" spans="1:13" ht="13.5" thickBot="1">
      <c r="A32" s="1571" t="s">
        <v>941</v>
      </c>
      <c r="B32" s="1573" t="s">
        <v>231</v>
      </c>
      <c r="C32" s="1565" t="s">
        <v>232</v>
      </c>
      <c r="D32" s="1565" t="s">
        <v>233</v>
      </c>
      <c r="E32" s="1565" t="s">
        <v>234</v>
      </c>
      <c r="F32" s="1565" t="s">
        <v>232</v>
      </c>
      <c r="G32" s="1565" t="s">
        <v>233</v>
      </c>
      <c r="H32" s="1565" t="s">
        <v>235</v>
      </c>
      <c r="I32" s="1565" t="s">
        <v>232</v>
      </c>
      <c r="J32" s="1565" t="s">
        <v>233</v>
      </c>
      <c r="K32" s="1568" t="s">
        <v>236</v>
      </c>
      <c r="L32" s="1570" t="s">
        <v>237</v>
      </c>
      <c r="M32" s="1570"/>
    </row>
    <row r="33" spans="1:13" ht="13.5" thickBot="1">
      <c r="A33" s="1572"/>
      <c r="B33" s="1574"/>
      <c r="C33" s="1566"/>
      <c r="D33" s="1566"/>
      <c r="E33" s="1567"/>
      <c r="F33" s="1566"/>
      <c r="G33" s="1566"/>
      <c r="H33" s="1567"/>
      <c r="I33" s="1566"/>
      <c r="J33" s="1566"/>
      <c r="K33" s="1569"/>
      <c r="L33" s="359" t="s">
        <v>234</v>
      </c>
      <c r="M33" s="359" t="s">
        <v>235</v>
      </c>
    </row>
    <row r="34" spans="1:13" ht="12.75">
      <c r="A34" s="85" t="s">
        <v>238</v>
      </c>
      <c r="B34" s="360">
        <f>SUM(B35:B36)</f>
        <v>3482.52</v>
      </c>
      <c r="C34" s="394" t="s">
        <v>88</v>
      </c>
      <c r="D34" s="395" t="s">
        <v>88</v>
      </c>
      <c r="E34" s="363">
        <f>SUM(E35:E36)</f>
        <v>2171.22</v>
      </c>
      <c r="F34" s="394" t="s">
        <v>88</v>
      </c>
      <c r="G34" s="395" t="s">
        <v>88</v>
      </c>
      <c r="H34" s="363">
        <f>SUM(H35:H36)</f>
        <v>1311.3</v>
      </c>
      <c r="I34" s="394" t="s">
        <v>88</v>
      </c>
      <c r="J34" s="395" t="s">
        <v>88</v>
      </c>
      <c r="K34" s="364">
        <v>65</v>
      </c>
      <c r="L34" s="365">
        <f>(E34/K34)*1000</f>
        <v>33403.38461538461</v>
      </c>
      <c r="M34" s="365">
        <f>(H34/K34)*1000</f>
        <v>20173.846153846152</v>
      </c>
    </row>
    <row r="35" spans="1:13" ht="12.75">
      <c r="A35" s="75" t="s">
        <v>239</v>
      </c>
      <c r="B35" s="366">
        <v>2317.21</v>
      </c>
      <c r="C35" s="396" t="s">
        <v>88</v>
      </c>
      <c r="D35" s="397" t="s">
        <v>88</v>
      </c>
      <c r="E35" s="369">
        <v>2171.22</v>
      </c>
      <c r="F35" s="396" t="s">
        <v>88</v>
      </c>
      <c r="G35" s="397" t="s">
        <v>88</v>
      </c>
      <c r="H35" s="369">
        <v>145.99</v>
      </c>
      <c r="I35" s="396" t="s">
        <v>88</v>
      </c>
      <c r="J35" s="397" t="s">
        <v>88</v>
      </c>
      <c r="K35" s="370">
        <v>65</v>
      </c>
      <c r="L35" s="371">
        <f>(E35/K35)*1000</f>
        <v>33403.38461538461</v>
      </c>
      <c r="M35" s="371">
        <f>(H35/K35)*1000</f>
        <v>2246</v>
      </c>
    </row>
    <row r="36" spans="1:13" ht="13.5" thickBot="1">
      <c r="A36" s="78" t="s">
        <v>240</v>
      </c>
      <c r="B36" s="372">
        <v>1165.31</v>
      </c>
      <c r="C36" s="398" t="s">
        <v>88</v>
      </c>
      <c r="D36" s="399" t="s">
        <v>88</v>
      </c>
      <c r="E36" s="375">
        <v>0</v>
      </c>
      <c r="F36" s="398" t="s">
        <v>88</v>
      </c>
      <c r="G36" s="399" t="s">
        <v>88</v>
      </c>
      <c r="H36" s="375">
        <v>1165.31</v>
      </c>
      <c r="I36" s="398" t="s">
        <v>88</v>
      </c>
      <c r="J36" s="399" t="s">
        <v>88</v>
      </c>
      <c r="K36" s="376">
        <v>65</v>
      </c>
      <c r="L36" s="377">
        <f>(E36/K36)*1000</f>
        <v>0</v>
      </c>
      <c r="M36" s="377">
        <f>(H36/K36)*1000</f>
        <v>17927.846153846152</v>
      </c>
    </row>
    <row r="37" ht="13.5" thickBot="1"/>
    <row r="38" spans="1:13" ht="13.5" thickBot="1">
      <c r="A38" s="1571" t="s">
        <v>942</v>
      </c>
      <c r="B38" s="1573" t="s">
        <v>231</v>
      </c>
      <c r="C38" s="1565" t="s">
        <v>232</v>
      </c>
      <c r="D38" s="1565" t="s">
        <v>233</v>
      </c>
      <c r="E38" s="1565" t="s">
        <v>234</v>
      </c>
      <c r="F38" s="1565" t="s">
        <v>232</v>
      </c>
      <c r="G38" s="1565" t="s">
        <v>233</v>
      </c>
      <c r="H38" s="1565" t="s">
        <v>235</v>
      </c>
      <c r="I38" s="1565" t="s">
        <v>232</v>
      </c>
      <c r="J38" s="1565" t="s">
        <v>233</v>
      </c>
      <c r="K38" s="1568" t="s">
        <v>236</v>
      </c>
      <c r="L38" s="1570" t="s">
        <v>237</v>
      </c>
      <c r="M38" s="1570"/>
    </row>
    <row r="39" spans="1:13" ht="13.5" thickBot="1">
      <c r="A39" s="1572"/>
      <c r="B39" s="1574"/>
      <c r="C39" s="1566"/>
      <c r="D39" s="1566"/>
      <c r="E39" s="1567"/>
      <c r="F39" s="1566"/>
      <c r="G39" s="1566"/>
      <c r="H39" s="1567"/>
      <c r="I39" s="1566"/>
      <c r="J39" s="1566"/>
      <c r="K39" s="1569"/>
      <c r="L39" s="359" t="s">
        <v>234</v>
      </c>
      <c r="M39" s="359" t="s">
        <v>235</v>
      </c>
    </row>
    <row r="40" spans="1:13" ht="12.75">
      <c r="A40" s="85" t="s">
        <v>238</v>
      </c>
      <c r="B40" s="360">
        <f>SUM(B41:B42)</f>
        <v>3447.18</v>
      </c>
      <c r="C40" s="394" t="s">
        <v>88</v>
      </c>
      <c r="D40" s="395" t="s">
        <v>88</v>
      </c>
      <c r="E40" s="363">
        <f>SUM(E41:E42)</f>
        <v>2393.96</v>
      </c>
      <c r="F40" s="394" t="s">
        <v>88</v>
      </c>
      <c r="G40" s="395" t="s">
        <v>88</v>
      </c>
      <c r="H40" s="363">
        <f>SUM(H41:H42)</f>
        <v>1053.22</v>
      </c>
      <c r="I40" s="394" t="s">
        <v>88</v>
      </c>
      <c r="J40" s="395" t="s">
        <v>88</v>
      </c>
      <c r="K40" s="364">
        <v>116</v>
      </c>
      <c r="L40" s="365">
        <f>(E40/K40)*1000</f>
        <v>20637.58620689655</v>
      </c>
      <c r="M40" s="365">
        <f>(H40/K40)*1000</f>
        <v>9079.48275862069</v>
      </c>
    </row>
    <row r="41" spans="1:13" ht="12.75">
      <c r="A41" s="75" t="s">
        <v>239</v>
      </c>
      <c r="B41" s="366">
        <v>2502</v>
      </c>
      <c r="C41" s="396" t="s">
        <v>88</v>
      </c>
      <c r="D41" s="397" t="s">
        <v>88</v>
      </c>
      <c r="E41" s="369">
        <v>2393.96</v>
      </c>
      <c r="F41" s="396" t="s">
        <v>88</v>
      </c>
      <c r="G41" s="397" t="s">
        <v>88</v>
      </c>
      <c r="H41" s="369">
        <v>108.04</v>
      </c>
      <c r="I41" s="396" t="s">
        <v>88</v>
      </c>
      <c r="J41" s="397" t="s">
        <v>88</v>
      </c>
      <c r="K41" s="370">
        <v>116</v>
      </c>
      <c r="L41" s="371">
        <f>(E41/K41)*1000</f>
        <v>20637.58620689655</v>
      </c>
      <c r="M41" s="371">
        <f>(H41/K41)*1000</f>
        <v>931.3793103448277</v>
      </c>
    </row>
    <row r="42" spans="1:13" ht="13.5" thickBot="1">
      <c r="A42" s="78" t="s">
        <v>240</v>
      </c>
      <c r="B42" s="372">
        <v>945.18</v>
      </c>
      <c r="C42" s="398" t="s">
        <v>88</v>
      </c>
      <c r="D42" s="399" t="s">
        <v>88</v>
      </c>
      <c r="E42" s="375">
        <v>0</v>
      </c>
      <c r="F42" s="398" t="s">
        <v>88</v>
      </c>
      <c r="G42" s="399" t="s">
        <v>88</v>
      </c>
      <c r="H42" s="375">
        <v>945.18</v>
      </c>
      <c r="I42" s="398" t="s">
        <v>88</v>
      </c>
      <c r="J42" s="399" t="s">
        <v>88</v>
      </c>
      <c r="K42" s="376">
        <v>116</v>
      </c>
      <c r="L42" s="377">
        <f>(E42/K42)*1000</f>
        <v>0</v>
      </c>
      <c r="M42" s="377">
        <f>(H42/K42)*1000</f>
        <v>8148.103448275861</v>
      </c>
    </row>
    <row r="43" spans="1:13" ht="13.5" thickBot="1">
      <c r="A43" s="45"/>
      <c r="B43" s="400"/>
      <c r="C43" s="401"/>
      <c r="D43" s="402"/>
      <c r="E43" s="400"/>
      <c r="F43" s="401"/>
      <c r="G43" s="402"/>
      <c r="H43" s="400"/>
      <c r="I43" s="401"/>
      <c r="J43" s="402"/>
      <c r="K43" s="403"/>
      <c r="L43" s="382"/>
      <c r="M43" s="382"/>
    </row>
    <row r="44" spans="1:13" ht="13.5" thickBot="1">
      <c r="A44" s="1571" t="s">
        <v>943</v>
      </c>
      <c r="B44" s="1573" t="s">
        <v>231</v>
      </c>
      <c r="C44" s="1565" t="s">
        <v>232</v>
      </c>
      <c r="D44" s="1565" t="s">
        <v>233</v>
      </c>
      <c r="E44" s="1565" t="s">
        <v>234</v>
      </c>
      <c r="F44" s="1565" t="s">
        <v>232</v>
      </c>
      <c r="G44" s="1565" t="s">
        <v>233</v>
      </c>
      <c r="H44" s="1565" t="s">
        <v>235</v>
      </c>
      <c r="I44" s="1565" t="s">
        <v>232</v>
      </c>
      <c r="J44" s="1565" t="s">
        <v>233</v>
      </c>
      <c r="K44" s="1568" t="s">
        <v>236</v>
      </c>
      <c r="L44" s="1570" t="s">
        <v>237</v>
      </c>
      <c r="M44" s="1570"/>
    </row>
    <row r="45" spans="1:13" ht="13.5" thickBot="1">
      <c r="A45" s="1572"/>
      <c r="B45" s="1574"/>
      <c r="C45" s="1566"/>
      <c r="D45" s="1566"/>
      <c r="E45" s="1567"/>
      <c r="F45" s="1566"/>
      <c r="G45" s="1566"/>
      <c r="H45" s="1567"/>
      <c r="I45" s="1566"/>
      <c r="J45" s="1566"/>
      <c r="K45" s="1569"/>
      <c r="L45" s="359" t="s">
        <v>234</v>
      </c>
      <c r="M45" s="359" t="s">
        <v>235</v>
      </c>
    </row>
    <row r="46" spans="1:13" ht="12.75">
      <c r="A46" s="85" t="s">
        <v>238</v>
      </c>
      <c r="B46" s="360">
        <f>SUM(B47:B48)</f>
        <v>7506.950000000001</v>
      </c>
      <c r="C46" s="394" t="s">
        <v>88</v>
      </c>
      <c r="D46" s="395" t="s">
        <v>88</v>
      </c>
      <c r="E46" s="363">
        <f>SUM(E47:E48)</f>
        <v>2673.23</v>
      </c>
      <c r="F46" s="394" t="s">
        <v>88</v>
      </c>
      <c r="G46" s="395" t="s">
        <v>88</v>
      </c>
      <c r="H46" s="363">
        <f>SUM(H47:H48)</f>
        <v>4833.72</v>
      </c>
      <c r="I46" s="394" t="s">
        <v>88</v>
      </c>
      <c r="J46" s="395" t="s">
        <v>88</v>
      </c>
      <c r="K46" s="364">
        <v>581</v>
      </c>
      <c r="L46" s="365">
        <f>(E46/K46)*1000</f>
        <v>4601.084337349397</v>
      </c>
      <c r="M46" s="365">
        <f>(H46/K46)*1000</f>
        <v>8319.655765920827</v>
      </c>
    </row>
    <row r="47" spans="1:13" ht="12.75">
      <c r="A47" s="75" t="s">
        <v>239</v>
      </c>
      <c r="B47" s="366">
        <v>3783.82</v>
      </c>
      <c r="C47" s="396" t="s">
        <v>88</v>
      </c>
      <c r="D47" s="397" t="s">
        <v>88</v>
      </c>
      <c r="E47" s="369">
        <v>2673.23</v>
      </c>
      <c r="F47" s="396" t="s">
        <v>88</v>
      </c>
      <c r="G47" s="397" t="s">
        <v>88</v>
      </c>
      <c r="H47" s="369">
        <v>1110.59</v>
      </c>
      <c r="I47" s="396" t="s">
        <v>88</v>
      </c>
      <c r="J47" s="397" t="s">
        <v>88</v>
      </c>
      <c r="K47" s="370">
        <v>581</v>
      </c>
      <c r="L47" s="371">
        <f>(E47/K47)*1000</f>
        <v>4601.084337349397</v>
      </c>
      <c r="M47" s="371">
        <f>(H47/K47)*1000</f>
        <v>1911.5146299483647</v>
      </c>
    </row>
    <row r="48" spans="1:13" ht="13.5" thickBot="1">
      <c r="A48" s="78" t="s">
        <v>240</v>
      </c>
      <c r="B48" s="372">
        <v>3723.13</v>
      </c>
      <c r="C48" s="398" t="s">
        <v>88</v>
      </c>
      <c r="D48" s="399" t="s">
        <v>88</v>
      </c>
      <c r="E48" s="375">
        <v>0</v>
      </c>
      <c r="F48" s="398" t="s">
        <v>88</v>
      </c>
      <c r="G48" s="399" t="s">
        <v>88</v>
      </c>
      <c r="H48" s="375">
        <v>3723.13</v>
      </c>
      <c r="I48" s="398" t="s">
        <v>88</v>
      </c>
      <c r="J48" s="399" t="s">
        <v>88</v>
      </c>
      <c r="K48" s="376">
        <v>581</v>
      </c>
      <c r="L48" s="377">
        <f>(E48/K48)*1000</f>
        <v>0</v>
      </c>
      <c r="M48" s="377">
        <f>(H48/K48)*1000</f>
        <v>6408.141135972462</v>
      </c>
    </row>
    <row r="49" spans="1:13" ht="13.5" thickBot="1">
      <c r="A49" s="45"/>
      <c r="B49" s="400"/>
      <c r="C49" s="401"/>
      <c r="D49" s="402"/>
      <c r="E49" s="400"/>
      <c r="F49" s="401"/>
      <c r="G49" s="402"/>
      <c r="H49" s="400"/>
      <c r="I49" s="401"/>
      <c r="J49" s="402"/>
      <c r="K49" s="403"/>
      <c r="L49" s="382"/>
      <c r="M49" s="382"/>
    </row>
    <row r="50" spans="1:13" ht="13.5" thickBot="1">
      <c r="A50" s="1571" t="s">
        <v>241</v>
      </c>
      <c r="B50" s="1573" t="s">
        <v>231</v>
      </c>
      <c r="C50" s="1565" t="s">
        <v>232</v>
      </c>
      <c r="D50" s="1565" t="s">
        <v>233</v>
      </c>
      <c r="E50" s="1565" t="s">
        <v>234</v>
      </c>
      <c r="F50" s="1565" t="s">
        <v>232</v>
      </c>
      <c r="G50" s="1565" t="s">
        <v>233</v>
      </c>
      <c r="H50" s="1565" t="s">
        <v>235</v>
      </c>
      <c r="I50" s="1565" t="s">
        <v>232</v>
      </c>
      <c r="J50" s="1565" t="s">
        <v>233</v>
      </c>
      <c r="K50" s="1568" t="s">
        <v>236</v>
      </c>
      <c r="L50" s="1570" t="s">
        <v>237</v>
      </c>
      <c r="M50" s="1570"/>
    </row>
    <row r="51" spans="1:13" ht="13.5" customHeight="1" thickBot="1">
      <c r="A51" s="1572"/>
      <c r="B51" s="1574"/>
      <c r="C51" s="1566"/>
      <c r="D51" s="1566"/>
      <c r="E51" s="1567"/>
      <c r="F51" s="1566"/>
      <c r="G51" s="1566"/>
      <c r="H51" s="1567"/>
      <c r="I51" s="1566"/>
      <c r="J51" s="1566"/>
      <c r="K51" s="1569"/>
      <c r="L51" s="359" t="s">
        <v>234</v>
      </c>
      <c r="M51" s="359" t="s">
        <v>235</v>
      </c>
    </row>
    <row r="52" spans="1:13" ht="12.75">
      <c r="A52" s="85" t="s">
        <v>238</v>
      </c>
      <c r="B52" s="360">
        <f>SUM(B53:B54)</f>
        <v>0</v>
      </c>
      <c r="C52" s="394" t="s">
        <v>88</v>
      </c>
      <c r="D52" s="395" t="s">
        <v>88</v>
      </c>
      <c r="E52" s="363">
        <f>SUM(E53:E54)</f>
        <v>0</v>
      </c>
      <c r="F52" s="394" t="s">
        <v>88</v>
      </c>
      <c r="G52" s="395" t="s">
        <v>88</v>
      </c>
      <c r="H52" s="363">
        <f>SUM(H53:H54)</f>
        <v>0</v>
      </c>
      <c r="I52" s="394" t="s">
        <v>88</v>
      </c>
      <c r="J52" s="395" t="s">
        <v>88</v>
      </c>
      <c r="K52" s="364"/>
      <c r="L52" s="365" t="e">
        <f>(E52/K52)*1000</f>
        <v>#DIV/0!</v>
      </c>
      <c r="M52" s="365" t="e">
        <f>(H52/K52)*1000</f>
        <v>#DIV/0!</v>
      </c>
    </row>
    <row r="53" spans="1:13" ht="12.75">
      <c r="A53" s="75" t="s">
        <v>239</v>
      </c>
      <c r="B53" s="366"/>
      <c r="C53" s="396" t="s">
        <v>88</v>
      </c>
      <c r="D53" s="397" t="s">
        <v>88</v>
      </c>
      <c r="E53" s="369"/>
      <c r="F53" s="396" t="s">
        <v>88</v>
      </c>
      <c r="G53" s="397" t="s">
        <v>88</v>
      </c>
      <c r="H53" s="369"/>
      <c r="I53" s="396" t="s">
        <v>88</v>
      </c>
      <c r="J53" s="397" t="s">
        <v>88</v>
      </c>
      <c r="K53" s="370"/>
      <c r="L53" s="371" t="e">
        <f>(E53/K53)*1000</f>
        <v>#DIV/0!</v>
      </c>
      <c r="M53" s="371" t="e">
        <f>(H53/K53)*1000</f>
        <v>#DIV/0!</v>
      </c>
    </row>
    <row r="54" spans="1:13" ht="13.5" thickBot="1">
      <c r="A54" s="78" t="s">
        <v>240</v>
      </c>
      <c r="B54" s="372"/>
      <c r="C54" s="398" t="s">
        <v>88</v>
      </c>
      <c r="D54" s="399" t="s">
        <v>88</v>
      </c>
      <c r="E54" s="375"/>
      <c r="F54" s="398" t="s">
        <v>88</v>
      </c>
      <c r="G54" s="399" t="s">
        <v>88</v>
      </c>
      <c r="H54" s="375"/>
      <c r="I54" s="398" t="s">
        <v>88</v>
      </c>
      <c r="J54" s="399" t="s">
        <v>88</v>
      </c>
      <c r="K54" s="376"/>
      <c r="L54" s="377" t="e">
        <f>(E54/K54)*1000</f>
        <v>#DIV/0!</v>
      </c>
      <c r="M54" s="377" t="e">
        <f>(H54/K54)*1000</f>
        <v>#DIV/0!</v>
      </c>
    </row>
    <row r="55" spans="1:13" ht="13.5" thickBot="1">
      <c r="A55" s="45"/>
      <c r="B55" s="400"/>
      <c r="C55" s="401"/>
      <c r="D55" s="402"/>
      <c r="E55" s="400"/>
      <c r="F55" s="401"/>
      <c r="G55" s="402"/>
      <c r="H55" s="400"/>
      <c r="I55" s="401"/>
      <c r="J55" s="402"/>
      <c r="K55" s="403"/>
      <c r="L55" s="382"/>
      <c r="M55" s="382"/>
    </row>
    <row r="56" spans="1:13" ht="13.5" thickBot="1">
      <c r="A56" s="1571" t="s">
        <v>241</v>
      </c>
      <c r="B56" s="1573" t="s">
        <v>231</v>
      </c>
      <c r="C56" s="1565" t="s">
        <v>232</v>
      </c>
      <c r="D56" s="1565" t="s">
        <v>233</v>
      </c>
      <c r="E56" s="1565" t="s">
        <v>234</v>
      </c>
      <c r="F56" s="1565" t="s">
        <v>232</v>
      </c>
      <c r="G56" s="1565" t="s">
        <v>233</v>
      </c>
      <c r="H56" s="1565" t="s">
        <v>235</v>
      </c>
      <c r="I56" s="1565" t="s">
        <v>232</v>
      </c>
      <c r="J56" s="1565" t="s">
        <v>233</v>
      </c>
      <c r="K56" s="1568" t="s">
        <v>236</v>
      </c>
      <c r="L56" s="1570" t="s">
        <v>237</v>
      </c>
      <c r="M56" s="1570"/>
    </row>
    <row r="57" spans="1:13" ht="13.5" thickBot="1">
      <c r="A57" s="1572"/>
      <c r="B57" s="1574"/>
      <c r="C57" s="1566"/>
      <c r="D57" s="1566"/>
      <c r="E57" s="1567"/>
      <c r="F57" s="1566"/>
      <c r="G57" s="1566"/>
      <c r="H57" s="1567"/>
      <c r="I57" s="1566"/>
      <c r="J57" s="1566"/>
      <c r="K57" s="1569"/>
      <c r="L57" s="359" t="s">
        <v>234</v>
      </c>
      <c r="M57" s="359" t="s">
        <v>235</v>
      </c>
    </row>
    <row r="58" spans="1:13" ht="12.75">
      <c r="A58" s="85" t="s">
        <v>238</v>
      </c>
      <c r="B58" s="360">
        <f>SUM(B59:B60)</f>
        <v>0</v>
      </c>
      <c r="C58" s="394" t="s">
        <v>88</v>
      </c>
      <c r="D58" s="395" t="s">
        <v>88</v>
      </c>
      <c r="E58" s="363">
        <f>SUM(E59:E60)</f>
        <v>0</v>
      </c>
      <c r="F58" s="394" t="s">
        <v>88</v>
      </c>
      <c r="G58" s="395" t="s">
        <v>88</v>
      </c>
      <c r="H58" s="363">
        <f>SUM(H59:H60)</f>
        <v>0</v>
      </c>
      <c r="I58" s="394" t="s">
        <v>88</v>
      </c>
      <c r="J58" s="395" t="s">
        <v>88</v>
      </c>
      <c r="K58" s="364"/>
      <c r="L58" s="365" t="e">
        <f>(E58/K58)*1000</f>
        <v>#DIV/0!</v>
      </c>
      <c r="M58" s="365" t="e">
        <f>(H58/K58)*1000</f>
        <v>#DIV/0!</v>
      </c>
    </row>
    <row r="59" spans="1:13" ht="12.75">
      <c r="A59" s="75" t="s">
        <v>239</v>
      </c>
      <c r="B59" s="366"/>
      <c r="C59" s="396" t="s">
        <v>88</v>
      </c>
      <c r="D59" s="397" t="s">
        <v>88</v>
      </c>
      <c r="E59" s="369"/>
      <c r="F59" s="396" t="s">
        <v>88</v>
      </c>
      <c r="G59" s="397" t="s">
        <v>88</v>
      </c>
      <c r="H59" s="369"/>
      <c r="I59" s="396" t="s">
        <v>88</v>
      </c>
      <c r="J59" s="397" t="s">
        <v>88</v>
      </c>
      <c r="K59" s="370"/>
      <c r="L59" s="371" t="e">
        <f>(E59/K59)*1000</f>
        <v>#DIV/0!</v>
      </c>
      <c r="M59" s="371" t="e">
        <f>(H59/K59)*1000</f>
        <v>#DIV/0!</v>
      </c>
    </row>
    <row r="60" spans="1:13" ht="13.5" thickBot="1">
      <c r="A60" s="78" t="s">
        <v>240</v>
      </c>
      <c r="B60" s="372"/>
      <c r="C60" s="398" t="s">
        <v>88</v>
      </c>
      <c r="D60" s="399" t="s">
        <v>88</v>
      </c>
      <c r="E60" s="375"/>
      <c r="F60" s="398" t="s">
        <v>88</v>
      </c>
      <c r="G60" s="399" t="s">
        <v>88</v>
      </c>
      <c r="H60" s="375"/>
      <c r="I60" s="398" t="s">
        <v>88</v>
      </c>
      <c r="J60" s="399" t="s">
        <v>88</v>
      </c>
      <c r="K60" s="376"/>
      <c r="L60" s="377" t="e">
        <f>(E60/K60)*1000</f>
        <v>#DIV/0!</v>
      </c>
      <c r="M60" s="377" t="e">
        <f>(H60/K60)*1000</f>
        <v>#DIV/0!</v>
      </c>
    </row>
    <row r="62" spans="1:9" ht="12.75">
      <c r="A62" s="1265" t="s">
        <v>242</v>
      </c>
      <c r="B62" s="1266">
        <v>40956</v>
      </c>
      <c r="C62" s="1249"/>
      <c r="D62" s="1249"/>
      <c r="E62" s="1249"/>
      <c r="F62" s="1249"/>
      <c r="G62" s="1249"/>
      <c r="H62" s="1249"/>
      <c r="I62" s="1249"/>
    </row>
    <row r="63" spans="1:9" ht="12.75">
      <c r="A63" s="1265" t="s">
        <v>27</v>
      </c>
      <c r="B63" s="1249" t="s">
        <v>944</v>
      </c>
      <c r="C63" s="1249"/>
      <c r="D63" s="1249"/>
      <c r="E63" s="1249"/>
      <c r="F63" s="1249"/>
      <c r="G63" s="1249"/>
      <c r="H63" s="1249" t="s">
        <v>26</v>
      </c>
      <c r="I63" s="1249" t="s">
        <v>927</v>
      </c>
    </row>
    <row r="64" spans="1:9" ht="12.75">
      <c r="A64" s="1265"/>
      <c r="B64" s="1249"/>
      <c r="C64" s="1249"/>
      <c r="D64" s="1249"/>
      <c r="E64" s="1249"/>
      <c r="F64" s="1249"/>
      <c r="G64" s="1249"/>
      <c r="H64" s="1249" t="s">
        <v>28</v>
      </c>
      <c r="I64" s="1249"/>
    </row>
    <row r="65" spans="1:9" ht="12.75">
      <c r="A65" s="1249"/>
      <c r="B65" s="1249"/>
      <c r="C65" s="1249"/>
      <c r="D65" s="1249"/>
      <c r="E65" s="1249"/>
      <c r="F65" s="1249"/>
      <c r="G65" s="1249"/>
      <c r="H65" s="1249"/>
      <c r="I65" s="1249"/>
    </row>
  </sheetData>
  <sheetProtection/>
  <mergeCells count="108"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M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M14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M20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M26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M32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M38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M44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M50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M5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="80" zoomScaleNormal="80" zoomScalePageLayoutView="0" workbookViewId="0" topLeftCell="A1">
      <selection activeCell="B78" sqref="B78"/>
    </sheetView>
  </sheetViews>
  <sheetFormatPr defaultColWidth="9.140625" defaultRowHeight="12.75"/>
  <cols>
    <col min="1" max="1" width="9.140625" style="657" customWidth="1"/>
    <col min="2" max="2" width="61.57421875" style="657" customWidth="1"/>
    <col min="3" max="3" width="20.7109375" style="657" customWidth="1"/>
    <col min="4" max="4" width="16.57421875" style="657" customWidth="1"/>
    <col min="5" max="5" width="20.8515625" style="657" customWidth="1"/>
    <col min="6" max="6" width="16.7109375" style="657" customWidth="1"/>
    <col min="7" max="16384" width="9.140625" style="657" customWidth="1"/>
  </cols>
  <sheetData>
    <row r="1" spans="1:6" ht="12.75">
      <c r="A1" s="654"/>
      <c r="B1" s="655"/>
      <c r="C1" s="656"/>
      <c r="E1" s="1281" t="s">
        <v>371</v>
      </c>
      <c r="F1" s="1281"/>
    </row>
    <row r="2" spans="1:6" ht="15.75">
      <c r="A2" s="658" t="s">
        <v>372</v>
      </c>
      <c r="B2" s="658"/>
      <c r="C2" s="658"/>
      <c r="D2" s="658"/>
      <c r="E2" s="658"/>
      <c r="F2" s="658"/>
    </row>
    <row r="3" spans="1:6" ht="15">
      <c r="A3" s="658" t="s">
        <v>51</v>
      </c>
      <c r="B3" s="659">
        <v>843474</v>
      </c>
      <c r="C3" s="658"/>
      <c r="D3" s="658"/>
      <c r="E3" s="658"/>
      <c r="F3" s="658"/>
    </row>
    <row r="4" spans="1:6" ht="15">
      <c r="A4" s="658"/>
      <c r="B4" s="658"/>
      <c r="C4" s="658"/>
      <c r="D4" s="658"/>
      <c r="E4" s="658"/>
      <c r="F4" s="658"/>
    </row>
    <row r="5" spans="1:7" ht="15">
      <c r="A5" s="1282" t="s">
        <v>373</v>
      </c>
      <c r="B5" s="1282"/>
      <c r="C5" s="1282"/>
      <c r="D5" s="1282"/>
      <c r="E5" s="1282"/>
      <c r="F5" s="1282"/>
      <c r="G5" s="660"/>
    </row>
    <row r="6" spans="1:7" ht="15">
      <c r="A6" s="1282" t="s">
        <v>374</v>
      </c>
      <c r="B6" s="1282"/>
      <c r="C6" s="1282"/>
      <c r="D6" s="1282"/>
      <c r="E6" s="1282"/>
      <c r="F6" s="1282"/>
      <c r="G6" s="661"/>
    </row>
    <row r="7" spans="1:6" ht="12.75">
      <c r="A7" s="662"/>
      <c r="B7" s="1283"/>
      <c r="C7" s="1283"/>
      <c r="D7" s="1283"/>
      <c r="E7" s="1283"/>
      <c r="F7" s="1283"/>
    </row>
    <row r="8" spans="3:6" ht="13.5" thickBot="1">
      <c r="C8" s="663"/>
      <c r="D8" s="664"/>
      <c r="E8" s="664"/>
      <c r="F8" s="665" t="s">
        <v>375</v>
      </c>
    </row>
    <row r="9" spans="1:6" s="669" customFormat="1" ht="100.5" thickBot="1">
      <c r="A9" s="666" t="s">
        <v>376</v>
      </c>
      <c r="B9" s="667" t="s">
        <v>79</v>
      </c>
      <c r="C9" s="668" t="s">
        <v>377</v>
      </c>
      <c r="D9" s="666" t="s">
        <v>378</v>
      </c>
      <c r="E9" s="666" t="s">
        <v>379</v>
      </c>
      <c r="F9" s="666" t="s">
        <v>380</v>
      </c>
    </row>
    <row r="10" spans="1:6" ht="15" thickBot="1">
      <c r="A10" s="670" t="s">
        <v>87</v>
      </c>
      <c r="B10" s="670" t="s">
        <v>381</v>
      </c>
      <c r="C10" s="671">
        <v>1</v>
      </c>
      <c r="D10" s="670">
        <v>2</v>
      </c>
      <c r="E10" s="670">
        <v>3</v>
      </c>
      <c r="F10" s="670" t="s">
        <v>382</v>
      </c>
    </row>
    <row r="11" spans="1:6" ht="15.75" thickBot="1">
      <c r="A11" s="672"/>
      <c r="B11" s="673" t="s">
        <v>383</v>
      </c>
      <c r="C11" s="674">
        <f>SUM(C12:C37)</f>
        <v>42793932</v>
      </c>
      <c r="D11" s="674">
        <f>SUM(D12:D37)</f>
        <v>872</v>
      </c>
      <c r="E11" s="674">
        <f>SUM(E12:E37)</f>
        <v>42793060</v>
      </c>
      <c r="F11" s="674">
        <f>SUM(C11-D11-E11)</f>
        <v>0</v>
      </c>
    </row>
    <row r="12" spans="1:6" ht="14.25">
      <c r="A12" s="675"/>
      <c r="B12" s="676" t="s">
        <v>384</v>
      </c>
      <c r="C12" s="677"/>
      <c r="D12" s="678"/>
      <c r="E12" s="678"/>
      <c r="F12" s="679"/>
    </row>
    <row r="13" spans="1:6" ht="42.75">
      <c r="A13" s="680">
        <v>33008</v>
      </c>
      <c r="B13" s="681" t="s">
        <v>385</v>
      </c>
      <c r="C13" s="682">
        <v>0</v>
      </c>
      <c r="D13" s="683"/>
      <c r="E13" s="683"/>
      <c r="F13" s="684">
        <f aca="true" t="shared" si="0" ref="F13:F38">SUM(C13-D13-E13)</f>
        <v>0</v>
      </c>
    </row>
    <row r="14" spans="1:6" ht="14.25">
      <c r="A14" s="685">
        <v>33015</v>
      </c>
      <c r="B14" s="686" t="s">
        <v>386</v>
      </c>
      <c r="C14" s="687">
        <v>0</v>
      </c>
      <c r="D14" s="688"/>
      <c r="E14" s="688"/>
      <c r="F14" s="689">
        <f t="shared" si="0"/>
        <v>0</v>
      </c>
    </row>
    <row r="15" spans="1:6" ht="13.5" customHeight="1">
      <c r="A15" s="685">
        <v>33017</v>
      </c>
      <c r="B15" s="686" t="s">
        <v>387</v>
      </c>
      <c r="C15" s="687">
        <v>0</v>
      </c>
      <c r="D15" s="688"/>
      <c r="E15" s="688"/>
      <c r="F15" s="689">
        <f t="shared" si="0"/>
        <v>0</v>
      </c>
    </row>
    <row r="16" spans="1:6" ht="28.5" customHeight="1">
      <c r="A16" s="685">
        <v>33018</v>
      </c>
      <c r="B16" s="690" t="s">
        <v>388</v>
      </c>
      <c r="C16" s="687">
        <v>0</v>
      </c>
      <c r="D16" s="688"/>
      <c r="E16" s="688"/>
      <c r="F16" s="689">
        <f t="shared" si="0"/>
        <v>0</v>
      </c>
    </row>
    <row r="17" spans="1:6" ht="26.25" customHeight="1">
      <c r="A17" s="685">
        <v>33025</v>
      </c>
      <c r="B17" s="690" t="s">
        <v>389</v>
      </c>
      <c r="C17" s="687">
        <v>0</v>
      </c>
      <c r="D17" s="688"/>
      <c r="E17" s="688"/>
      <c r="F17" s="689">
        <f t="shared" si="0"/>
        <v>0</v>
      </c>
    </row>
    <row r="18" spans="1:6" ht="42.75">
      <c r="A18" s="685">
        <v>33027</v>
      </c>
      <c r="B18" s="690" t="s">
        <v>390</v>
      </c>
      <c r="C18" s="687">
        <v>801100</v>
      </c>
      <c r="D18" s="688"/>
      <c r="E18" s="688">
        <v>801100</v>
      </c>
      <c r="F18" s="689">
        <f t="shared" si="0"/>
        <v>0</v>
      </c>
    </row>
    <row r="19" spans="1:6" ht="26.25" customHeight="1">
      <c r="A19" s="685">
        <v>33032</v>
      </c>
      <c r="B19" s="690" t="s">
        <v>391</v>
      </c>
      <c r="C19" s="687">
        <v>20160</v>
      </c>
      <c r="D19" s="688"/>
      <c r="E19" s="688">
        <v>20160</v>
      </c>
      <c r="F19" s="689">
        <f t="shared" si="0"/>
        <v>0</v>
      </c>
    </row>
    <row r="20" spans="1:6" ht="42.75">
      <c r="A20" s="685">
        <v>33034</v>
      </c>
      <c r="B20" s="690" t="s">
        <v>392</v>
      </c>
      <c r="C20" s="687">
        <v>76226</v>
      </c>
      <c r="D20" s="688">
        <v>872</v>
      </c>
      <c r="E20" s="688">
        <v>75354</v>
      </c>
      <c r="F20" s="689">
        <f t="shared" si="0"/>
        <v>0</v>
      </c>
    </row>
    <row r="21" spans="1:6" ht="14.25">
      <c r="A21" s="685">
        <v>33036</v>
      </c>
      <c r="B21" s="690" t="s">
        <v>393</v>
      </c>
      <c r="C21" s="687">
        <v>114639</v>
      </c>
      <c r="D21" s="688"/>
      <c r="E21" s="688">
        <v>114639</v>
      </c>
      <c r="F21" s="689">
        <f t="shared" si="0"/>
        <v>0</v>
      </c>
    </row>
    <row r="22" spans="1:6" ht="14.25">
      <c r="A22" s="685">
        <v>33122</v>
      </c>
      <c r="B22" s="686" t="s">
        <v>394</v>
      </c>
      <c r="C22" s="687">
        <v>0</v>
      </c>
      <c r="D22" s="688"/>
      <c r="E22" s="688"/>
      <c r="F22" s="689">
        <f t="shared" si="0"/>
        <v>0</v>
      </c>
    </row>
    <row r="23" spans="1:6" ht="14.25">
      <c r="A23" s="685">
        <v>33155</v>
      </c>
      <c r="B23" s="686" t="s">
        <v>395</v>
      </c>
      <c r="C23" s="687">
        <v>0</v>
      </c>
      <c r="D23" s="688"/>
      <c r="E23" s="688"/>
      <c r="F23" s="689">
        <f t="shared" si="0"/>
        <v>0</v>
      </c>
    </row>
    <row r="24" spans="1:6" ht="14.25">
      <c r="A24" s="685">
        <v>33160</v>
      </c>
      <c r="B24" s="686" t="s">
        <v>396</v>
      </c>
      <c r="C24" s="687">
        <v>0</v>
      </c>
      <c r="D24" s="688"/>
      <c r="E24" s="688"/>
      <c r="F24" s="689">
        <f t="shared" si="0"/>
        <v>0</v>
      </c>
    </row>
    <row r="25" spans="1:6" ht="14.25">
      <c r="A25" s="685">
        <v>33163</v>
      </c>
      <c r="B25" s="686" t="s">
        <v>397</v>
      </c>
      <c r="C25" s="687">
        <v>0</v>
      </c>
      <c r="D25" s="688"/>
      <c r="E25" s="688"/>
      <c r="F25" s="689">
        <f t="shared" si="0"/>
        <v>0</v>
      </c>
    </row>
    <row r="26" spans="1:6" ht="14.25">
      <c r="A26" s="685">
        <v>33166</v>
      </c>
      <c r="B26" s="686" t="s">
        <v>398</v>
      </c>
      <c r="C26" s="687">
        <v>0</v>
      </c>
      <c r="D26" s="688"/>
      <c r="E26" s="688"/>
      <c r="F26" s="689">
        <f t="shared" si="0"/>
        <v>0</v>
      </c>
    </row>
    <row r="27" spans="1:6" ht="28.5">
      <c r="A27" s="685">
        <v>33215</v>
      </c>
      <c r="B27" s="690" t="s">
        <v>399</v>
      </c>
      <c r="C27" s="687">
        <v>0</v>
      </c>
      <c r="D27" s="688"/>
      <c r="E27" s="688"/>
      <c r="F27" s="689">
        <f t="shared" si="0"/>
        <v>0</v>
      </c>
    </row>
    <row r="28" spans="1:6" ht="14.25">
      <c r="A28" s="685">
        <v>33244</v>
      </c>
      <c r="B28" s="690" t="s">
        <v>400</v>
      </c>
      <c r="C28" s="687">
        <v>0</v>
      </c>
      <c r="D28" s="688"/>
      <c r="E28" s="688"/>
      <c r="F28" s="689">
        <f t="shared" si="0"/>
        <v>0</v>
      </c>
    </row>
    <row r="29" spans="1:6" ht="14.25">
      <c r="A29" s="685">
        <v>33339</v>
      </c>
      <c r="B29" s="690" t="s">
        <v>401</v>
      </c>
      <c r="C29" s="687">
        <v>0</v>
      </c>
      <c r="D29" s="688"/>
      <c r="E29" s="688"/>
      <c r="F29" s="689">
        <f t="shared" si="0"/>
        <v>0</v>
      </c>
    </row>
    <row r="30" spans="1:6" ht="14.25">
      <c r="A30" s="685">
        <v>33353</v>
      </c>
      <c r="B30" s="690" t="s">
        <v>402</v>
      </c>
      <c r="C30" s="687">
        <v>41781807</v>
      </c>
      <c r="D30" s="688"/>
      <c r="E30" s="688">
        <v>41781807</v>
      </c>
      <c r="F30" s="689">
        <f t="shared" si="0"/>
        <v>0</v>
      </c>
    </row>
    <row r="31" spans="1:6" ht="14.25">
      <c r="A31" s="685">
        <v>33354</v>
      </c>
      <c r="B31" s="690" t="s">
        <v>403</v>
      </c>
      <c r="C31" s="687">
        <v>0</v>
      </c>
      <c r="D31" s="688"/>
      <c r="E31" s="688"/>
      <c r="F31" s="689">
        <f t="shared" si="0"/>
        <v>0</v>
      </c>
    </row>
    <row r="32" spans="1:6" ht="14.25">
      <c r="A32" s="685">
        <v>33426</v>
      </c>
      <c r="B32" s="690" t="s">
        <v>404</v>
      </c>
      <c r="C32" s="687">
        <v>0</v>
      </c>
      <c r="D32" s="688"/>
      <c r="E32" s="688"/>
      <c r="F32" s="689">
        <f t="shared" si="0"/>
        <v>0</v>
      </c>
    </row>
    <row r="33" spans="1:6" ht="42.75">
      <c r="A33" s="685">
        <v>33435</v>
      </c>
      <c r="B33" s="690" t="s">
        <v>405</v>
      </c>
      <c r="C33" s="687">
        <v>0</v>
      </c>
      <c r="D33" s="688"/>
      <c r="E33" s="688"/>
      <c r="F33" s="689">
        <f t="shared" si="0"/>
        <v>0</v>
      </c>
    </row>
    <row r="34" spans="1:6" ht="28.5">
      <c r="A34" s="685">
        <v>33457</v>
      </c>
      <c r="B34" s="690" t="s">
        <v>406</v>
      </c>
      <c r="C34" s="687">
        <v>0</v>
      </c>
      <c r="D34" s="688"/>
      <c r="E34" s="688"/>
      <c r="F34" s="689">
        <f t="shared" si="0"/>
        <v>0</v>
      </c>
    </row>
    <row r="35" spans="1:6" ht="14.25">
      <c r="A35" s="691"/>
      <c r="B35" s="692"/>
      <c r="C35" s="687"/>
      <c r="D35" s="688"/>
      <c r="E35" s="688"/>
      <c r="F35" s="689">
        <f t="shared" si="0"/>
        <v>0</v>
      </c>
    </row>
    <row r="36" spans="1:6" ht="14.25">
      <c r="A36" s="691"/>
      <c r="B36" s="692"/>
      <c r="C36" s="687"/>
      <c r="D36" s="688"/>
      <c r="E36" s="688"/>
      <c r="F36" s="689">
        <f t="shared" si="0"/>
        <v>0</v>
      </c>
    </row>
    <row r="37" spans="1:6" ht="15" thickBot="1">
      <c r="A37" s="693"/>
      <c r="B37" s="694"/>
      <c r="C37" s="682"/>
      <c r="D37" s="683"/>
      <c r="E37" s="683"/>
      <c r="F37" s="684">
        <f t="shared" si="0"/>
        <v>0</v>
      </c>
    </row>
    <row r="38" spans="1:6" ht="15.75" thickBot="1">
      <c r="A38" s="695"/>
      <c r="B38" s="696" t="s">
        <v>407</v>
      </c>
      <c r="C38" s="674">
        <f>SUM(C39:C42)</f>
        <v>0</v>
      </c>
      <c r="D38" s="674">
        <f>SUM(D39:D42)</f>
        <v>0</v>
      </c>
      <c r="E38" s="674">
        <f>SUM(E39:E42)</f>
        <v>0</v>
      </c>
      <c r="F38" s="674">
        <f t="shared" si="0"/>
        <v>0</v>
      </c>
    </row>
    <row r="39" spans="1:6" ht="14.25">
      <c r="A39" s="697"/>
      <c r="B39" s="698" t="s">
        <v>384</v>
      </c>
      <c r="C39" s="678"/>
      <c r="D39" s="678"/>
      <c r="E39" s="678"/>
      <c r="F39" s="684"/>
    </row>
    <row r="40" spans="1:6" ht="14.25">
      <c r="A40" s="697"/>
      <c r="B40" s="699"/>
      <c r="C40" s="678"/>
      <c r="D40" s="678"/>
      <c r="E40" s="678"/>
      <c r="F40" s="684">
        <f>SUM(C40-D40-E40)</f>
        <v>0</v>
      </c>
    </row>
    <row r="41" spans="1:6" ht="14.25">
      <c r="A41" s="700"/>
      <c r="B41" s="701"/>
      <c r="C41" s="702"/>
      <c r="D41" s="702"/>
      <c r="E41" s="702"/>
      <c r="F41" s="689">
        <f>SUM(C41-D41-E41)</f>
        <v>0</v>
      </c>
    </row>
    <row r="42" spans="1:6" ht="15" thickBot="1">
      <c r="A42" s="703"/>
      <c r="B42" s="699"/>
      <c r="C42" s="704"/>
      <c r="D42" s="704"/>
      <c r="E42" s="704"/>
      <c r="F42" s="705">
        <f>SUM(C42-D42-E42)</f>
        <v>0</v>
      </c>
    </row>
    <row r="43" spans="1:6" ht="29.25" thickBot="1">
      <c r="A43" s="706"/>
      <c r="B43" s="707" t="s">
        <v>408</v>
      </c>
      <c r="C43" s="708">
        <f>SUM(C11+C38)</f>
        <v>42793932</v>
      </c>
      <c r="D43" s="708">
        <f>SUM(D11+D38)</f>
        <v>872</v>
      </c>
      <c r="E43" s="708">
        <f>SUM(E11+E38)</f>
        <v>42793060</v>
      </c>
      <c r="F43" s="708">
        <f>SUM(C43-D43-E43)</f>
        <v>0</v>
      </c>
    </row>
    <row r="44" spans="1:6" ht="15">
      <c r="A44" s="709"/>
      <c r="B44" s="710" t="s">
        <v>409</v>
      </c>
      <c r="C44" s="711"/>
      <c r="D44" s="711"/>
      <c r="E44" s="711"/>
      <c r="F44" s="711"/>
    </row>
    <row r="45" spans="1:6" ht="14.25">
      <c r="A45" s="711" t="s">
        <v>90</v>
      </c>
      <c r="B45" s="711"/>
      <c r="C45" s="711"/>
      <c r="D45" s="711"/>
      <c r="E45" s="711"/>
      <c r="F45" s="711"/>
    </row>
    <row r="46" spans="1:6" ht="14.25">
      <c r="A46" s="712" t="s">
        <v>410</v>
      </c>
      <c r="B46" s="711"/>
      <c r="C46" s="711"/>
      <c r="D46" s="711"/>
      <c r="E46" s="711"/>
      <c r="F46" s="711"/>
    </row>
    <row r="47" spans="1:6" ht="14.25">
      <c r="A47" s="711" t="s">
        <v>411</v>
      </c>
      <c r="B47" s="711"/>
      <c r="C47" s="711"/>
      <c r="D47" s="711"/>
      <c r="E47" s="711"/>
      <c r="F47" s="711"/>
    </row>
    <row r="48" spans="1:6" ht="14.25">
      <c r="A48" s="711" t="s">
        <v>412</v>
      </c>
      <c r="B48" s="711"/>
      <c r="C48" s="711"/>
      <c r="D48" s="711"/>
      <c r="E48" s="711"/>
      <c r="F48" s="711"/>
    </row>
    <row r="49" spans="1:6" ht="14.25">
      <c r="A49" s="711" t="s">
        <v>413</v>
      </c>
      <c r="B49" s="711"/>
      <c r="C49" s="711"/>
      <c r="D49" s="711"/>
      <c r="E49" s="711"/>
      <c r="F49" s="711"/>
    </row>
    <row r="50" spans="1:6" ht="14.25">
      <c r="A50" s="711" t="s">
        <v>414</v>
      </c>
      <c r="B50" s="711"/>
      <c r="C50" s="711"/>
      <c r="D50" s="711"/>
      <c r="E50" s="711"/>
      <c r="F50" s="711"/>
    </row>
    <row r="51" spans="1:6" ht="14.25">
      <c r="A51" s="711"/>
      <c r="B51" s="711"/>
      <c r="C51" s="711"/>
      <c r="D51" s="711"/>
      <c r="E51" s="711"/>
      <c r="F51" s="711"/>
    </row>
    <row r="52" spans="1:6" ht="14.25">
      <c r="A52" s="711" t="s">
        <v>415</v>
      </c>
      <c r="B52" s="713" t="s">
        <v>416</v>
      </c>
      <c r="C52" s="711"/>
      <c r="D52" s="711"/>
      <c r="E52" s="711" t="s">
        <v>417</v>
      </c>
      <c r="F52" s="657" t="s">
        <v>418</v>
      </c>
    </row>
    <row r="53" spans="1:6" ht="14.25">
      <c r="A53" s="711" t="s">
        <v>419</v>
      </c>
      <c r="B53" s="713" t="s">
        <v>420</v>
      </c>
      <c r="C53" s="711"/>
      <c r="D53" s="711"/>
      <c r="E53" s="711" t="s">
        <v>419</v>
      </c>
      <c r="F53" s="714">
        <v>40932</v>
      </c>
    </row>
    <row r="54" spans="1:6" ht="14.25">
      <c r="A54" s="711" t="s">
        <v>421</v>
      </c>
      <c r="B54" s="715">
        <v>571752346</v>
      </c>
      <c r="C54" s="711"/>
      <c r="D54" s="711"/>
      <c r="E54" s="711"/>
      <c r="F54" s="711"/>
    </row>
    <row r="55" spans="1:2" ht="15.75">
      <c r="A55" s="711" t="s">
        <v>422</v>
      </c>
      <c r="B55" s="716" t="s">
        <v>423</v>
      </c>
    </row>
  </sheetData>
  <sheetProtection/>
  <protectedRanges>
    <protectedRange sqref="B21:B22 C12:E12 A39:E42 B24:B37 D13:E37 C14:C37 A21:A37" name="Oblast1"/>
  </protectedRanges>
  <mergeCells count="4">
    <mergeCell ref="E1:F1"/>
    <mergeCell ref="A5:F5"/>
    <mergeCell ref="A6:F6"/>
    <mergeCell ref="B7:F7"/>
  </mergeCells>
  <hyperlinks>
    <hyperlink ref="B55" r:id="rId1" display="jana.majerovova@roznovskastredni.cz"/>
  </hyperlink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8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9.00390625" style="0" customWidth="1"/>
    <col min="2" max="2" width="55.7109375" style="0" customWidth="1"/>
    <col min="3" max="6" width="15.57421875" style="0" customWidth="1"/>
  </cols>
  <sheetData>
    <row r="1" spans="1:6" ht="12.75">
      <c r="A1" s="717"/>
      <c r="B1" s="718"/>
      <c r="C1" s="717"/>
      <c r="D1" s="717"/>
      <c r="E1" s="717"/>
      <c r="F1" s="719"/>
    </row>
    <row r="2" spans="1:6" ht="12.75">
      <c r="A2" s="717"/>
      <c r="B2" s="720"/>
      <c r="C2" s="717"/>
      <c r="D2" s="717"/>
      <c r="E2" s="1285" t="s">
        <v>424</v>
      </c>
      <c r="F2" s="1285"/>
    </row>
    <row r="3" spans="1:6" ht="12.75">
      <c r="A3" s="721" t="s">
        <v>425</v>
      </c>
      <c r="B3" t="s">
        <v>426</v>
      </c>
      <c r="C3" s="717"/>
      <c r="D3" s="717"/>
      <c r="E3" s="717"/>
      <c r="F3" s="717"/>
    </row>
    <row r="4" spans="1:6" ht="12.75">
      <c r="A4" s="721" t="s">
        <v>51</v>
      </c>
      <c r="B4" s="722">
        <v>843474</v>
      </c>
      <c r="C4" s="717"/>
      <c r="D4" s="717"/>
      <c r="E4" s="717"/>
      <c r="F4" s="717"/>
    </row>
    <row r="5" spans="1:6" ht="12.75">
      <c r="A5" s="717"/>
      <c r="B5" s="721"/>
      <c r="C5" s="717"/>
      <c r="D5" s="717"/>
      <c r="E5" s="717"/>
      <c r="F5" s="717"/>
    </row>
    <row r="6" spans="1:6" ht="12.75">
      <c r="A6" s="717"/>
      <c r="B6" s="1284" t="s">
        <v>427</v>
      </c>
      <c r="C6" s="1284"/>
      <c r="D6" s="1284"/>
      <c r="E6" s="1284"/>
      <c r="F6" s="1284"/>
    </row>
    <row r="7" spans="1:6" ht="12.75">
      <c r="A7" s="717"/>
      <c r="B7" s="1284" t="s">
        <v>428</v>
      </c>
      <c r="C7" s="1284"/>
      <c r="D7" s="1284"/>
      <c r="E7" s="1284"/>
      <c r="F7" s="1284"/>
    </row>
    <row r="8" spans="1:6" ht="12.75">
      <c r="A8" s="717"/>
      <c r="B8" s="1284"/>
      <c r="C8" s="1284"/>
      <c r="D8" s="1284"/>
      <c r="E8" s="1284"/>
      <c r="F8" s="717"/>
    </row>
    <row r="9" spans="1:6" ht="13.5" thickBot="1">
      <c r="A9" s="717"/>
      <c r="B9" s="717"/>
      <c r="C9" s="717"/>
      <c r="D9" s="717"/>
      <c r="E9" s="723"/>
      <c r="F9" s="724" t="s">
        <v>375</v>
      </c>
    </row>
    <row r="10" spans="1:6" ht="39" thickBot="1">
      <c r="A10" s="725" t="s">
        <v>376</v>
      </c>
      <c r="B10" s="726" t="s">
        <v>79</v>
      </c>
      <c r="C10" s="727" t="s">
        <v>429</v>
      </c>
      <c r="D10" s="727" t="s">
        <v>430</v>
      </c>
      <c r="E10" s="727" t="s">
        <v>431</v>
      </c>
      <c r="F10" s="728" t="s">
        <v>432</v>
      </c>
    </row>
    <row r="11" spans="1:6" ht="13.5" thickBot="1">
      <c r="A11" s="729" t="s">
        <v>87</v>
      </c>
      <c r="B11" s="730" t="s">
        <v>381</v>
      </c>
      <c r="C11" s="730">
        <v>1</v>
      </c>
      <c r="D11" s="730">
        <v>2</v>
      </c>
      <c r="E11" s="730">
        <v>3</v>
      </c>
      <c r="F11" s="731" t="s">
        <v>433</v>
      </c>
    </row>
    <row r="12" spans="1:6" ht="13.5" thickBot="1">
      <c r="A12" s="730"/>
      <c r="B12" s="732" t="s">
        <v>434</v>
      </c>
      <c r="C12" s="733">
        <f>SUM(C13:C19)</f>
        <v>0</v>
      </c>
      <c r="D12" s="733">
        <f>SUM(D13:D19)</f>
        <v>0</v>
      </c>
      <c r="E12" s="733">
        <f>SUM(E13:E19)</f>
        <v>0</v>
      </c>
      <c r="F12" s="733">
        <f>SUM(D12-E12)</f>
        <v>0</v>
      </c>
    </row>
    <row r="13" spans="1:6" ht="12.75">
      <c r="A13" s="734"/>
      <c r="B13" s="735" t="s">
        <v>435</v>
      </c>
      <c r="C13" s="736"/>
      <c r="D13" s="736"/>
      <c r="E13" s="736"/>
      <c r="F13" s="736"/>
    </row>
    <row r="14" spans="1:6" ht="12.75">
      <c r="A14" s="737"/>
      <c r="B14" s="738"/>
      <c r="C14" s="739"/>
      <c r="D14" s="739"/>
      <c r="E14" s="739"/>
      <c r="F14" s="736">
        <f aca="true" t="shared" si="0" ref="F14:F25">SUM(D14-E14)</f>
        <v>0</v>
      </c>
    </row>
    <row r="15" spans="1:6" ht="12.75">
      <c r="A15" s="740"/>
      <c r="B15" s="738"/>
      <c r="C15" s="739"/>
      <c r="D15" s="739"/>
      <c r="E15" s="739"/>
      <c r="F15" s="736">
        <f t="shared" si="0"/>
        <v>0</v>
      </c>
    </row>
    <row r="16" spans="1:6" ht="12.75">
      <c r="A16" s="742"/>
      <c r="B16" s="743" t="s">
        <v>436</v>
      </c>
      <c r="C16" s="739"/>
      <c r="D16" s="739"/>
      <c r="E16" s="739"/>
      <c r="F16" s="736">
        <f t="shared" si="0"/>
        <v>0</v>
      </c>
    </row>
    <row r="17" spans="1:6" ht="12.75">
      <c r="A17" s="740"/>
      <c r="B17" s="741"/>
      <c r="C17" s="739"/>
      <c r="D17" s="739"/>
      <c r="E17" s="739"/>
      <c r="F17" s="736">
        <f t="shared" si="0"/>
        <v>0</v>
      </c>
    </row>
    <row r="18" spans="1:6" ht="12.75">
      <c r="A18" s="737"/>
      <c r="B18" s="742"/>
      <c r="C18" s="739"/>
      <c r="D18" s="739"/>
      <c r="E18" s="739"/>
      <c r="F18" s="736">
        <f t="shared" si="0"/>
        <v>0</v>
      </c>
    </row>
    <row r="19" spans="1:6" ht="13.5" thickBot="1">
      <c r="A19" s="744"/>
      <c r="B19" s="745"/>
      <c r="C19" s="739"/>
      <c r="D19" s="739"/>
      <c r="E19" s="739"/>
      <c r="F19" s="736">
        <f t="shared" si="0"/>
        <v>0</v>
      </c>
    </row>
    <row r="20" spans="1:6" ht="13.5" thickBot="1">
      <c r="A20" s="730"/>
      <c r="B20" s="746" t="s">
        <v>437</v>
      </c>
      <c r="C20" s="747">
        <f>SUM(C21:C24)</f>
        <v>0</v>
      </c>
      <c r="D20" s="747">
        <f>SUM(D21:D24)</f>
        <v>0</v>
      </c>
      <c r="E20" s="747">
        <f>SUM(E21:E24)</f>
        <v>0</v>
      </c>
      <c r="F20" s="747">
        <f t="shared" si="0"/>
        <v>0</v>
      </c>
    </row>
    <row r="21" spans="1:6" ht="12.75">
      <c r="A21" s="737"/>
      <c r="B21" s="748" t="s">
        <v>435</v>
      </c>
      <c r="C21" s="749"/>
      <c r="D21" s="749"/>
      <c r="E21" s="749"/>
      <c r="F21" s="750"/>
    </row>
    <row r="22" spans="1:6" ht="12.75">
      <c r="A22" s="751"/>
      <c r="B22" s="738"/>
      <c r="C22" s="749"/>
      <c r="D22" s="749"/>
      <c r="E22" s="749"/>
      <c r="F22" s="750">
        <f t="shared" si="0"/>
        <v>0</v>
      </c>
    </row>
    <row r="23" spans="1:6" ht="12.75">
      <c r="A23" s="752"/>
      <c r="B23" s="738"/>
      <c r="C23" s="749"/>
      <c r="D23" s="749"/>
      <c r="E23" s="753"/>
      <c r="F23" s="750">
        <f t="shared" si="0"/>
        <v>0</v>
      </c>
    </row>
    <row r="24" spans="1:6" ht="13.5" thickBot="1">
      <c r="A24" s="744"/>
      <c r="B24" s="754"/>
      <c r="C24" s="755"/>
      <c r="D24" s="755"/>
      <c r="E24" s="755"/>
      <c r="F24" s="756">
        <f t="shared" si="0"/>
        <v>0</v>
      </c>
    </row>
    <row r="25" spans="1:6" ht="13.5" thickBot="1">
      <c r="A25" s="730"/>
      <c r="B25" s="757" t="s">
        <v>438</v>
      </c>
      <c r="C25" s="758">
        <f>SUM(C12+C20)</f>
        <v>0</v>
      </c>
      <c r="D25" s="758">
        <f>SUM(D12+D20)</f>
        <v>0</v>
      </c>
      <c r="E25" s="758">
        <f>SUM(E12+E20)</f>
        <v>0</v>
      </c>
      <c r="F25" s="758">
        <f t="shared" si="0"/>
        <v>0</v>
      </c>
    </row>
    <row r="26" spans="1:6" ht="12.75">
      <c r="A26" s="759"/>
      <c r="B26" s="760"/>
      <c r="C26" s="761"/>
      <c r="D26" s="761"/>
      <c r="E26" s="761"/>
      <c r="F26" s="717"/>
    </row>
    <row r="27" spans="1:6" ht="12.75">
      <c r="A27" s="762" t="s">
        <v>90</v>
      </c>
      <c r="B27" s="717"/>
      <c r="C27" s="717"/>
      <c r="D27" s="763"/>
      <c r="E27" s="763"/>
      <c r="F27" s="763"/>
    </row>
    <row r="28" spans="1:6" ht="12.75">
      <c r="A28" s="764" t="s">
        <v>439</v>
      </c>
      <c r="B28" s="717"/>
      <c r="C28" s="717"/>
      <c r="D28" s="763"/>
      <c r="E28" s="763"/>
      <c r="F28" s="763"/>
    </row>
    <row r="29" spans="1:6" ht="12.75">
      <c r="A29" s="764" t="s">
        <v>440</v>
      </c>
      <c r="B29" s="717"/>
      <c r="C29" s="717"/>
      <c r="D29" s="763"/>
      <c r="E29" s="763"/>
      <c r="F29" s="763"/>
    </row>
    <row r="30" spans="1:6" ht="12.75">
      <c r="A30" s="762" t="s">
        <v>441</v>
      </c>
      <c r="B30" s="717"/>
      <c r="C30" s="717"/>
      <c r="D30" s="763"/>
      <c r="E30" s="763"/>
      <c r="F30" s="763"/>
    </row>
    <row r="31" spans="1:6" ht="12.75">
      <c r="A31" s="764" t="s">
        <v>442</v>
      </c>
      <c r="B31" s="717"/>
      <c r="C31" s="762"/>
      <c r="D31" s="763"/>
      <c r="E31" s="763"/>
      <c r="F31" s="763"/>
    </row>
    <row r="32" spans="1:6" ht="12.75">
      <c r="A32" s="764"/>
      <c r="B32" s="717"/>
      <c r="C32" s="765"/>
      <c r="D32" s="763"/>
      <c r="E32" s="763"/>
      <c r="F32" s="763"/>
    </row>
    <row r="33" spans="1:6" ht="12.75">
      <c r="A33" s="721" t="s">
        <v>415</v>
      </c>
      <c r="B33" t="s">
        <v>443</v>
      </c>
      <c r="C33" s="766"/>
      <c r="D33" s="763"/>
      <c r="E33" s="763"/>
      <c r="F33" s="763"/>
    </row>
    <row r="34" spans="1:5" ht="12.75">
      <c r="A34" s="721" t="s">
        <v>444</v>
      </c>
      <c r="B34" s="767">
        <v>40932</v>
      </c>
      <c r="C34" s="717"/>
      <c r="D34" s="721" t="s">
        <v>417</v>
      </c>
      <c r="E34" t="s">
        <v>418</v>
      </c>
    </row>
    <row r="35" spans="1:5" ht="12.75">
      <c r="A35" s="721" t="s">
        <v>421</v>
      </c>
      <c r="B35" s="768">
        <v>571752315</v>
      </c>
      <c r="C35" s="717"/>
      <c r="D35" s="721" t="s">
        <v>419</v>
      </c>
      <c r="E35" s="769">
        <v>40932</v>
      </c>
    </row>
    <row r="36" spans="1:6" ht="12.75">
      <c r="A36" s="721" t="s">
        <v>422</v>
      </c>
      <c r="B36" s="770" t="s">
        <v>445</v>
      </c>
      <c r="C36" s="717"/>
      <c r="D36" s="717"/>
      <c r="E36" s="717"/>
      <c r="F36" s="717"/>
    </row>
  </sheetData>
  <sheetProtection/>
  <protectedRanges>
    <protectedRange sqref="A21:E24 A14:E19" name="Oblast1"/>
  </protectedRanges>
  <mergeCells count="4">
    <mergeCell ref="B8:E8"/>
    <mergeCell ref="E2:F2"/>
    <mergeCell ref="B6:F6"/>
    <mergeCell ref="B7:F7"/>
  </mergeCells>
  <hyperlinks>
    <hyperlink ref="B36" r:id="rId1" display="anna.zejdova@roznovskastredni.cz"/>
  </hyperlink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zoomScale="75" zoomScaleNormal="75" zoomScalePageLayoutView="0" workbookViewId="0" topLeftCell="A1">
      <selection activeCell="F42" sqref="F42"/>
    </sheetView>
  </sheetViews>
  <sheetFormatPr defaultColWidth="9.140625" defaultRowHeight="12.75"/>
  <cols>
    <col min="1" max="1" width="9.140625" style="794" customWidth="1"/>
    <col min="2" max="2" width="4.421875" style="794" customWidth="1"/>
    <col min="3" max="3" width="59.421875" style="794" customWidth="1"/>
    <col min="4" max="8" width="19.7109375" style="794" customWidth="1"/>
    <col min="9" max="16384" width="9.140625" style="794" customWidth="1"/>
  </cols>
  <sheetData>
    <row r="1" spans="2:8" ht="15.75">
      <c r="B1" s="790" t="s">
        <v>484</v>
      </c>
      <c r="C1" s="791"/>
      <c r="D1" s="792"/>
      <c r="E1" s="792"/>
      <c r="F1" s="792"/>
      <c r="G1" s="793"/>
      <c r="H1" s="793" t="s">
        <v>485</v>
      </c>
    </row>
    <row r="2" spans="2:8" ht="15.75">
      <c r="B2" s="790" t="s">
        <v>486</v>
      </c>
      <c r="C2" s="791"/>
      <c r="D2" s="792"/>
      <c r="E2" s="792"/>
      <c r="F2" s="792"/>
      <c r="G2" s="792"/>
      <c r="H2" s="792"/>
    </row>
    <row r="3" spans="2:8" ht="15.75">
      <c r="B3" s="1286"/>
      <c r="C3" s="1286"/>
      <c r="D3" s="792"/>
      <c r="E3" s="792"/>
      <c r="F3" s="792"/>
      <c r="G3" s="792"/>
      <c r="H3" s="792"/>
    </row>
    <row r="4" spans="2:8" ht="15.75">
      <c r="B4" s="793"/>
      <c r="C4" s="795"/>
      <c r="D4" s="792"/>
      <c r="E4" s="792"/>
      <c r="F4" s="792"/>
      <c r="G4" s="792"/>
      <c r="H4" s="792"/>
    </row>
    <row r="5" spans="2:8" ht="23.25">
      <c r="B5" s="796" t="s">
        <v>487</v>
      </c>
      <c r="C5" s="792"/>
      <c r="D5" s="797"/>
      <c r="E5" s="792"/>
      <c r="F5" s="797"/>
      <c r="G5" s="798"/>
      <c r="H5" s="798" t="s">
        <v>109</v>
      </c>
    </row>
    <row r="6" spans="2:8" ht="24" thickBot="1">
      <c r="B6" s="796"/>
      <c r="C6" s="792"/>
      <c r="D6" s="797"/>
      <c r="E6" s="792"/>
      <c r="F6" s="797"/>
      <c r="G6" s="798"/>
      <c r="H6" s="798"/>
    </row>
    <row r="7" spans="2:8" ht="36" customHeight="1" thickBot="1">
      <c r="B7" s="799"/>
      <c r="C7" s="800"/>
      <c r="D7" s="801" t="s">
        <v>488</v>
      </c>
      <c r="E7" s="801" t="s">
        <v>489</v>
      </c>
      <c r="F7" s="801" t="s">
        <v>490</v>
      </c>
      <c r="G7" s="802" t="s">
        <v>491</v>
      </c>
      <c r="H7" s="802" t="s">
        <v>492</v>
      </c>
    </row>
    <row r="8" spans="2:8" ht="24.75" customHeight="1" thickBot="1">
      <c r="B8" s="803" t="s">
        <v>493</v>
      </c>
      <c r="C8" s="804"/>
      <c r="D8" s="805">
        <f>D10+D13+D16</f>
        <v>44317.85854556641</v>
      </c>
      <c r="E8" s="805">
        <f>E10+E13+E16</f>
        <v>42834.34779589844</v>
      </c>
      <c r="F8" s="805">
        <f>F10+F13+F16</f>
        <v>43151.58780538086</v>
      </c>
      <c r="G8" s="806">
        <f>F8/E8*100</f>
        <v>100.7406206136114</v>
      </c>
      <c r="H8" s="806">
        <f>F8/D8*100-100</f>
        <v>-2.6316044557667766</v>
      </c>
    </row>
    <row r="9" spans="2:8" ht="15.75">
      <c r="B9" s="807" t="s">
        <v>30</v>
      </c>
      <c r="C9" s="808"/>
      <c r="D9" s="809"/>
      <c r="E9" s="809"/>
      <c r="F9" s="809"/>
      <c r="G9" s="810"/>
      <c r="H9" s="810"/>
    </row>
    <row r="10" spans="2:8" s="815" customFormat="1" ht="15.75">
      <c r="B10" s="811"/>
      <c r="C10" s="812" t="s">
        <v>494</v>
      </c>
      <c r="D10" s="813">
        <f>D11+D12</f>
        <v>32243.013305664062</v>
      </c>
      <c r="E10" s="813">
        <f>E11+E12</f>
        <v>31423.47381591797</v>
      </c>
      <c r="F10" s="813">
        <f>F11+F12</f>
        <v>31592.951049804688</v>
      </c>
      <c r="G10" s="814">
        <f aca="true" t="shared" si="0" ref="G10:G16">F10/E10*100</f>
        <v>100.5393332222896</v>
      </c>
      <c r="H10" s="814">
        <f aca="true" t="shared" si="1" ref="H10:H18">F10/D10*100-100</f>
        <v>-2.0161336959941565</v>
      </c>
    </row>
    <row r="11" spans="2:8" ht="15.75">
      <c r="B11" s="816"/>
      <c r="C11" s="817" t="s">
        <v>495</v>
      </c>
      <c r="D11" s="818">
        <v>31074.8203125</v>
      </c>
      <c r="E11" s="818">
        <v>30514.998046875</v>
      </c>
      <c r="F11" s="818">
        <v>30551.998046875</v>
      </c>
      <c r="G11" s="814">
        <f t="shared" si="0"/>
        <v>100.12125185111651</v>
      </c>
      <c r="H11" s="814">
        <f t="shared" si="1"/>
        <v>-1.6824627153666682</v>
      </c>
    </row>
    <row r="12" spans="2:8" ht="15.75">
      <c r="B12" s="819"/>
      <c r="C12" s="817" t="s">
        <v>496</v>
      </c>
      <c r="D12" s="818">
        <v>1168.1929931640625</v>
      </c>
      <c r="E12" s="818">
        <v>908.4757690429688</v>
      </c>
      <c r="F12" s="818">
        <v>1040.9530029296875</v>
      </c>
      <c r="G12" s="814">
        <f t="shared" si="0"/>
        <v>114.58236294252255</v>
      </c>
      <c r="H12" s="814">
        <f t="shared" si="1"/>
        <v>-10.892035047200906</v>
      </c>
    </row>
    <row r="13" spans="2:8" s="815" customFormat="1" ht="15.75">
      <c r="B13" s="811"/>
      <c r="C13" s="812" t="s">
        <v>497</v>
      </c>
      <c r="D13" s="813">
        <f>D14+D15</f>
        <v>11392.647399902344</v>
      </c>
      <c r="E13" s="813">
        <f>E14+E15</f>
        <v>10990.591979980469</v>
      </c>
      <c r="F13" s="813">
        <f>F14+F15</f>
        <v>10875.989715576172</v>
      </c>
      <c r="G13" s="814">
        <f t="shared" si="0"/>
        <v>98.95726941175647</v>
      </c>
      <c r="H13" s="814">
        <f t="shared" si="1"/>
        <v>-4.535009872513044</v>
      </c>
    </row>
    <row r="14" spans="2:8" ht="15.75">
      <c r="B14" s="816"/>
      <c r="C14" s="817" t="s">
        <v>498</v>
      </c>
      <c r="D14" s="818">
        <v>10771.150390625</v>
      </c>
      <c r="E14" s="818">
        <v>10685.0419921875</v>
      </c>
      <c r="F14" s="818">
        <v>10570.4697265625</v>
      </c>
      <c r="G14" s="814">
        <f t="shared" si="0"/>
        <v>98.92773219133092</v>
      </c>
      <c r="H14" s="814">
        <f t="shared" si="1"/>
        <v>-1.863131204974806</v>
      </c>
    </row>
    <row r="15" spans="2:8" ht="15.75">
      <c r="B15" s="819"/>
      <c r="C15" s="817" t="s">
        <v>499</v>
      </c>
      <c r="D15" s="818">
        <v>621.4970092773438</v>
      </c>
      <c r="E15" s="818">
        <v>305.54998779296875</v>
      </c>
      <c r="F15" s="818">
        <v>305.5199890136719</v>
      </c>
      <c r="G15" s="814">
        <f t="shared" si="0"/>
        <v>99.99018203878404</v>
      </c>
      <c r="H15" s="814">
        <f t="shared" si="1"/>
        <v>-50.84127768065683</v>
      </c>
    </row>
    <row r="16" spans="2:8" s="815" customFormat="1" ht="15" customHeight="1">
      <c r="B16" s="811"/>
      <c r="C16" s="812" t="s">
        <v>500</v>
      </c>
      <c r="D16" s="813">
        <v>682.19784</v>
      </c>
      <c r="E16" s="813">
        <v>420.282</v>
      </c>
      <c r="F16" s="813">
        <v>682.6470400000001</v>
      </c>
      <c r="G16" s="814">
        <f t="shared" si="0"/>
        <v>162.4259520988289</v>
      </c>
      <c r="H16" s="814">
        <f t="shared" si="1"/>
        <v>0.06584600150596032</v>
      </c>
    </row>
    <row r="17" spans="2:8" s="815" customFormat="1" ht="15" customHeight="1">
      <c r="B17" s="811"/>
      <c r="C17" s="817" t="s">
        <v>184</v>
      </c>
      <c r="D17" s="813"/>
      <c r="E17" s="813"/>
      <c r="F17" s="813"/>
      <c r="G17" s="814"/>
      <c r="H17" s="820"/>
    </row>
    <row r="18" spans="2:8" ht="15" customHeight="1">
      <c r="B18" s="816"/>
      <c r="C18" s="817" t="s">
        <v>501</v>
      </c>
      <c r="D18" s="818">
        <v>22.601999282836914</v>
      </c>
      <c r="E18" s="818">
        <v>0</v>
      </c>
      <c r="F18" s="818">
        <v>51.801300048828125</v>
      </c>
      <c r="G18" s="814"/>
      <c r="H18" s="814">
        <f t="shared" si="1"/>
        <v>129.18901731035817</v>
      </c>
    </row>
    <row r="19" spans="2:8" ht="15" customHeight="1">
      <c r="B19" s="816"/>
      <c r="C19" s="817" t="s">
        <v>502</v>
      </c>
      <c r="D19" s="818">
        <v>231.56207275390625</v>
      </c>
      <c r="E19" s="818">
        <v>47</v>
      </c>
      <c r="F19" s="818">
        <v>162.43093872070312</v>
      </c>
      <c r="G19" s="814">
        <f>F19/E19*100</f>
        <v>345.59774195894283</v>
      </c>
      <c r="H19" s="814">
        <f>F19/D19*100-100</f>
        <v>-29.854256014832174</v>
      </c>
    </row>
    <row r="20" spans="2:8" ht="15" customHeight="1">
      <c r="B20" s="816"/>
      <c r="C20" s="817" t="s">
        <v>503</v>
      </c>
      <c r="D20" s="818">
        <v>0</v>
      </c>
      <c r="E20" s="818">
        <v>0</v>
      </c>
      <c r="F20" s="818">
        <v>0</v>
      </c>
      <c r="G20" s="814"/>
      <c r="H20" s="814"/>
    </row>
    <row r="21" spans="2:8" ht="15" customHeight="1">
      <c r="B21" s="816"/>
      <c r="C21" s="817" t="s">
        <v>504</v>
      </c>
      <c r="D21" s="818">
        <v>26.347999572753906</v>
      </c>
      <c r="E21" s="818">
        <v>6</v>
      </c>
      <c r="F21" s="818">
        <v>32.465999603271484</v>
      </c>
      <c r="G21" s="814">
        <f>F21/E21*100</f>
        <v>541.0999933878581</v>
      </c>
      <c r="H21" s="814">
        <f>F21/D21*100-100</f>
        <v>23.219979238363564</v>
      </c>
    </row>
    <row r="22" spans="2:8" ht="15" customHeight="1" thickBot="1">
      <c r="B22" s="816"/>
      <c r="C22" s="821" t="s">
        <v>505</v>
      </c>
      <c r="D22" s="822">
        <v>194.63800048828125</v>
      </c>
      <c r="E22" s="822">
        <v>71.17500305175781</v>
      </c>
      <c r="F22" s="822">
        <v>134.03399658203125</v>
      </c>
      <c r="G22" s="823">
        <f>F22/E22*100</f>
        <v>188.31610935733005</v>
      </c>
      <c r="H22" s="823">
        <f>F22/D22*100-100</f>
        <v>-31.136778919951368</v>
      </c>
    </row>
    <row r="23" spans="2:8" s="815" customFormat="1" ht="24.75" customHeight="1" thickBot="1">
      <c r="B23" s="803" t="s">
        <v>506</v>
      </c>
      <c r="C23" s="824"/>
      <c r="D23" s="805">
        <v>16398.225839999996</v>
      </c>
      <c r="E23" s="805">
        <v>14749.26</v>
      </c>
      <c r="F23" s="825">
        <v>14790.941039999998</v>
      </c>
      <c r="G23" s="806">
        <f>F23/E23*100</f>
        <v>100.28259749980674</v>
      </c>
      <c r="H23" s="806">
        <f>F23/D23*100-100</f>
        <v>-9.801577412596473</v>
      </c>
    </row>
    <row r="24" spans="2:8" ht="15" customHeight="1">
      <c r="B24" s="826" t="s">
        <v>30</v>
      </c>
      <c r="C24" s="827"/>
      <c r="D24" s="809"/>
      <c r="E24" s="809"/>
      <c r="F24" s="809"/>
      <c r="G24" s="828"/>
      <c r="H24" s="828"/>
    </row>
    <row r="25" spans="2:8" ht="15" customHeight="1">
      <c r="B25" s="829"/>
      <c r="C25" s="830" t="s">
        <v>507</v>
      </c>
      <c r="D25" s="818">
        <v>78.4189224243164</v>
      </c>
      <c r="E25" s="818">
        <v>1090</v>
      </c>
      <c r="F25" s="818">
        <v>876.3331298828125</v>
      </c>
      <c r="G25" s="814">
        <f aca="true" t="shared" si="2" ref="G25:G35">F25/E25*100</f>
        <v>80.39753485163418</v>
      </c>
      <c r="H25" s="814">
        <f aca="true" t="shared" si="3" ref="H25:H35">F25/D25*100-100</f>
        <v>1017.5021318720342</v>
      </c>
    </row>
    <row r="26" spans="2:8" ht="15" customHeight="1">
      <c r="B26" s="831"/>
      <c r="C26" s="832" t="s">
        <v>508</v>
      </c>
      <c r="D26" s="822">
        <v>0</v>
      </c>
      <c r="E26" s="822">
        <v>0</v>
      </c>
      <c r="F26" s="822">
        <v>754.3389892578125</v>
      </c>
      <c r="G26" s="814"/>
      <c r="H26" s="814"/>
    </row>
    <row r="27" spans="2:8" ht="15" customHeight="1">
      <c r="B27" s="831"/>
      <c r="C27" s="832" t="s">
        <v>509</v>
      </c>
      <c r="D27" s="822">
        <v>0</v>
      </c>
      <c r="E27" s="822">
        <v>0</v>
      </c>
      <c r="F27" s="822">
        <v>0</v>
      </c>
      <c r="G27" s="814"/>
      <c r="H27" s="814"/>
    </row>
    <row r="28" spans="2:8" ht="15" customHeight="1">
      <c r="B28" s="831"/>
      <c r="C28" s="832" t="s">
        <v>510</v>
      </c>
      <c r="D28" s="822">
        <v>1069.8739013671875</v>
      </c>
      <c r="E28" s="822">
        <v>1049.1600341796875</v>
      </c>
      <c r="F28" s="822">
        <v>1278.7906494140625</v>
      </c>
      <c r="G28" s="814">
        <f t="shared" si="2"/>
        <v>121.88709136389451</v>
      </c>
      <c r="H28" s="814">
        <f t="shared" si="3"/>
        <v>19.527230992353495</v>
      </c>
    </row>
    <row r="29" spans="2:8" ht="15" customHeight="1">
      <c r="B29" s="833"/>
      <c r="C29" s="830" t="s">
        <v>511</v>
      </c>
      <c r="D29" s="818">
        <v>5499.79736328125</v>
      </c>
      <c r="E29" s="818">
        <v>3715</v>
      </c>
      <c r="F29" s="818">
        <v>3983.48779296875</v>
      </c>
      <c r="G29" s="814">
        <f t="shared" si="2"/>
        <v>107.22712767076044</v>
      </c>
      <c r="H29" s="814">
        <f t="shared" si="3"/>
        <v>-27.570280687720654</v>
      </c>
    </row>
    <row r="30" spans="2:8" ht="15" customHeight="1">
      <c r="B30" s="829"/>
      <c r="C30" s="830" t="s">
        <v>512</v>
      </c>
      <c r="D30" s="818">
        <v>1.399999976158142</v>
      </c>
      <c r="E30" s="818">
        <v>0</v>
      </c>
      <c r="F30" s="818">
        <v>0</v>
      </c>
      <c r="G30" s="814"/>
      <c r="H30" s="814">
        <f t="shared" si="3"/>
        <v>-100</v>
      </c>
    </row>
    <row r="31" spans="2:8" ht="15" customHeight="1">
      <c r="B31" s="829"/>
      <c r="C31" s="830" t="s">
        <v>513</v>
      </c>
      <c r="D31" s="818">
        <v>1895.7376708984375</v>
      </c>
      <c r="E31" s="818">
        <v>559</v>
      </c>
      <c r="F31" s="818">
        <v>686.8644409179688</v>
      </c>
      <c r="G31" s="814">
        <f t="shared" si="2"/>
        <v>122.87378191734682</v>
      </c>
      <c r="H31" s="814">
        <f t="shared" si="3"/>
        <v>-63.767959488168714</v>
      </c>
    </row>
    <row r="32" spans="2:8" ht="15" customHeight="1">
      <c r="B32" s="829"/>
      <c r="C32" s="830" t="s">
        <v>514</v>
      </c>
      <c r="D32" s="818">
        <v>0</v>
      </c>
      <c r="E32" s="818">
        <v>0</v>
      </c>
      <c r="F32" s="818">
        <v>0</v>
      </c>
      <c r="G32" s="814"/>
      <c r="H32" s="814"/>
    </row>
    <row r="33" spans="2:8" ht="15" customHeight="1">
      <c r="B33" s="829"/>
      <c r="C33" s="830" t="s">
        <v>515</v>
      </c>
      <c r="D33" s="818">
        <v>73.4937973022461</v>
      </c>
      <c r="E33" s="818">
        <v>50</v>
      </c>
      <c r="F33" s="818">
        <v>69.68299865722656</v>
      </c>
      <c r="G33" s="814"/>
      <c r="H33" s="814"/>
    </row>
    <row r="34" spans="2:8" ht="15" customHeight="1">
      <c r="B34" s="829"/>
      <c r="C34" s="830" t="s">
        <v>516</v>
      </c>
      <c r="D34" s="818">
        <v>703.4312133789062</v>
      </c>
      <c r="E34" s="818">
        <v>860</v>
      </c>
      <c r="F34" s="818">
        <v>906.0584716796875</v>
      </c>
      <c r="G34" s="814">
        <f t="shared" si="2"/>
        <v>105.35563624182413</v>
      </c>
      <c r="H34" s="814">
        <f t="shared" si="3"/>
        <v>28.805554039529824</v>
      </c>
    </row>
    <row r="35" spans="2:8" ht="15" customHeight="1" thickBot="1">
      <c r="B35" s="833"/>
      <c r="C35" s="830" t="s">
        <v>517</v>
      </c>
      <c r="D35" s="818">
        <v>2083.451904296875</v>
      </c>
      <c r="E35" s="818">
        <v>2272</v>
      </c>
      <c r="F35" s="818">
        <v>2223.7998046875</v>
      </c>
      <c r="G35" s="834">
        <f t="shared" si="2"/>
        <v>97.87851253025968</v>
      </c>
      <c r="H35" s="823">
        <f t="shared" si="3"/>
        <v>6.736315827649975</v>
      </c>
    </row>
    <row r="36" spans="2:8" s="815" customFormat="1" ht="36" customHeight="1" thickBot="1">
      <c r="B36" s="835" t="s">
        <v>518</v>
      </c>
      <c r="C36" s="836"/>
      <c r="D36" s="837">
        <f>D8+D23</f>
        <v>60716.0843855664</v>
      </c>
      <c r="E36" s="837">
        <f>E8+E23</f>
        <v>57583.60779589844</v>
      </c>
      <c r="F36" s="838">
        <f>F8+F23</f>
        <v>57942.52884538086</v>
      </c>
      <c r="G36" s="839">
        <f>F36/E36*100</f>
        <v>100.62330420621541</v>
      </c>
      <c r="H36" s="806">
        <f>F36/D36*100-100</f>
        <v>-4.568073795030287</v>
      </c>
    </row>
    <row r="37" spans="2:8" ht="16.5" thickBot="1">
      <c r="B37" s="840"/>
      <c r="C37" s="841" t="s">
        <v>519</v>
      </c>
      <c r="D37" s="842">
        <v>612.09099</v>
      </c>
      <c r="E37" s="842">
        <v>72.47573</v>
      </c>
      <c r="F37" s="843">
        <v>368.802</v>
      </c>
      <c r="G37" s="844"/>
      <c r="H37" s="844"/>
    </row>
    <row r="38" spans="2:8" ht="15.75">
      <c r="B38" s="792"/>
      <c r="C38" s="792"/>
      <c r="D38" s="791"/>
      <c r="E38" s="791"/>
      <c r="F38" s="791"/>
      <c r="G38" s="791"/>
      <c r="H38" s="792"/>
    </row>
    <row r="39" spans="2:8" ht="15.75">
      <c r="B39" s="792"/>
      <c r="C39" s="792"/>
      <c r="D39" s="791"/>
      <c r="E39" s="791"/>
      <c r="F39" s="791"/>
      <c r="G39" s="791"/>
      <c r="H39" s="792"/>
    </row>
    <row r="40" spans="2:8" ht="15.75">
      <c r="B40" s="792" t="s">
        <v>520</v>
      </c>
      <c r="C40" s="792"/>
      <c r="D40" s="792"/>
      <c r="E40" s="792" t="s">
        <v>26</v>
      </c>
      <c r="F40" s="792" t="s">
        <v>418</v>
      </c>
      <c r="G40" s="792"/>
      <c r="H40" s="792"/>
    </row>
    <row r="41" spans="2:8" ht="15.75">
      <c r="B41" s="792" t="s">
        <v>521</v>
      </c>
      <c r="C41" s="792"/>
      <c r="D41" s="792"/>
      <c r="E41" s="792" t="s">
        <v>28</v>
      </c>
      <c r="F41" s="792" t="s">
        <v>654</v>
      </c>
      <c r="G41" s="792"/>
      <c r="H41" s="792"/>
    </row>
    <row r="42" spans="2:5" ht="15">
      <c r="B42" s="845"/>
      <c r="C42" s="845"/>
      <c r="D42" s="845"/>
      <c r="E42" s="845"/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zoomScale="75" zoomScaleNormal="75" zoomScalePageLayoutView="0" workbookViewId="0" topLeftCell="A1">
      <selection activeCell="F32" sqref="F32"/>
    </sheetView>
  </sheetViews>
  <sheetFormatPr defaultColWidth="9.140625" defaultRowHeight="12.75"/>
  <cols>
    <col min="1" max="1" width="9.140625" style="794" customWidth="1"/>
    <col min="2" max="2" width="4.421875" style="794" customWidth="1"/>
    <col min="3" max="3" width="56.00390625" style="794" customWidth="1"/>
    <col min="4" max="8" width="19.7109375" style="794" customWidth="1"/>
    <col min="9" max="16384" width="9.140625" style="794" customWidth="1"/>
  </cols>
  <sheetData>
    <row r="1" spans="2:8" ht="15.75">
      <c r="B1" s="790" t="s">
        <v>484</v>
      </c>
      <c r="C1" s="791"/>
      <c r="D1" s="795"/>
      <c r="E1" s="792"/>
      <c r="F1" s="792"/>
      <c r="G1" s="793"/>
      <c r="H1" s="793" t="s">
        <v>522</v>
      </c>
    </row>
    <row r="2" spans="2:8" ht="15.75">
      <c r="B2" s="790" t="s">
        <v>486</v>
      </c>
      <c r="C2" s="791"/>
      <c r="D2" s="792"/>
      <c r="E2" s="792"/>
      <c r="F2" s="792"/>
      <c r="G2" s="792"/>
      <c r="H2" s="792"/>
    </row>
    <row r="3" spans="2:8" ht="15.75">
      <c r="B3" s="1286"/>
      <c r="C3" s="1286"/>
      <c r="D3" s="792"/>
      <c r="E3" s="792"/>
      <c r="F3" s="792"/>
      <c r="G3" s="792"/>
      <c r="H3" s="792"/>
    </row>
    <row r="4" spans="2:8" ht="15.75">
      <c r="B4" s="793"/>
      <c r="C4" s="795"/>
      <c r="D4" s="792"/>
      <c r="E4" s="792"/>
      <c r="F4" s="792"/>
      <c r="G4" s="792"/>
      <c r="H4" s="792"/>
    </row>
    <row r="5" spans="2:8" ht="23.25">
      <c r="B5" s="796" t="s">
        <v>523</v>
      </c>
      <c r="C5" s="792"/>
      <c r="D5" s="797"/>
      <c r="E5" s="792"/>
      <c r="F5" s="797"/>
      <c r="G5" s="798"/>
      <c r="H5" s="798" t="s">
        <v>109</v>
      </c>
    </row>
    <row r="6" spans="2:8" ht="24" thickBot="1">
      <c r="B6" s="796"/>
      <c r="C6" s="792"/>
      <c r="D6" s="797"/>
      <c r="E6" s="792"/>
      <c r="F6" s="797"/>
      <c r="G6" s="798"/>
      <c r="H6" s="798"/>
    </row>
    <row r="7" spans="2:8" ht="36" customHeight="1" thickBot="1">
      <c r="B7" s="799"/>
      <c r="C7" s="846"/>
      <c r="D7" s="801" t="s">
        <v>488</v>
      </c>
      <c r="E7" s="801" t="s">
        <v>489</v>
      </c>
      <c r="F7" s="801" t="s">
        <v>490</v>
      </c>
      <c r="G7" s="802" t="s">
        <v>491</v>
      </c>
      <c r="H7" s="802" t="s">
        <v>492</v>
      </c>
    </row>
    <row r="8" spans="2:8" ht="36" customHeight="1" thickBot="1">
      <c r="B8" s="1287" t="s">
        <v>524</v>
      </c>
      <c r="C8" s="1288"/>
      <c r="D8" s="847">
        <v>60399.521479999996</v>
      </c>
      <c r="E8" s="847">
        <v>57583.607729999996</v>
      </c>
      <c r="F8" s="848">
        <v>57316.953349999996</v>
      </c>
      <c r="G8" s="806">
        <f>F8/E8*100</f>
        <v>99.53692658290828</v>
      </c>
      <c r="H8" s="849">
        <f>F8/D8*100-100</f>
        <v>-5.103630052798891</v>
      </c>
    </row>
    <row r="9" spans="2:8" ht="15.75" customHeight="1" thickBot="1">
      <c r="B9" s="850"/>
      <c r="C9" s="851"/>
      <c r="D9" s="852"/>
      <c r="E9" s="852"/>
      <c r="F9" s="823"/>
      <c r="G9" s="853"/>
      <c r="H9" s="854"/>
    </row>
    <row r="10" spans="2:8" ht="24.75" customHeight="1" thickBot="1">
      <c r="B10" s="855"/>
      <c r="C10" s="856" t="s">
        <v>525</v>
      </c>
      <c r="D10" s="839">
        <v>6143.8779296875</v>
      </c>
      <c r="E10" s="839">
        <v>6094</v>
      </c>
      <c r="F10" s="839">
        <v>5638.19189453125</v>
      </c>
      <c r="G10" s="839">
        <f aca="true" t="shared" si="0" ref="G10:G16">F10/E10*100</f>
        <v>92.52037897163193</v>
      </c>
      <c r="H10" s="805">
        <f aca="true" t="shared" si="1" ref="H10:H16">F10/D10*100-100</f>
        <v>-8.23073050837732</v>
      </c>
    </row>
    <row r="11" spans="2:8" ht="15.75">
      <c r="B11" s="857"/>
      <c r="C11" s="858" t="s">
        <v>526</v>
      </c>
      <c r="D11" s="859">
        <v>15.36400032043457</v>
      </c>
      <c r="E11" s="860">
        <v>15</v>
      </c>
      <c r="F11" s="860">
        <v>62.39099884033203</v>
      </c>
      <c r="G11" s="814">
        <f t="shared" si="0"/>
        <v>415.93999226888025</v>
      </c>
      <c r="H11" s="861">
        <f t="shared" si="1"/>
        <v>306.0856387600446</v>
      </c>
    </row>
    <row r="12" spans="2:8" s="815" customFormat="1" ht="15.75">
      <c r="B12" s="811"/>
      <c r="C12" s="862" t="s">
        <v>527</v>
      </c>
      <c r="D12" s="863">
        <v>94.5199966430664</v>
      </c>
      <c r="E12" s="863">
        <v>79</v>
      </c>
      <c r="F12" s="863">
        <v>87.79199981689453</v>
      </c>
      <c r="G12" s="864">
        <f t="shared" si="0"/>
        <v>111.12911369227156</v>
      </c>
      <c r="H12" s="865">
        <f t="shared" si="1"/>
        <v>-7.118067144647327</v>
      </c>
    </row>
    <row r="13" spans="2:8" s="815" customFormat="1" ht="15.75">
      <c r="B13" s="811"/>
      <c r="C13" s="862" t="s">
        <v>528</v>
      </c>
      <c r="D13" s="863">
        <v>4119.20361328125</v>
      </c>
      <c r="E13" s="863">
        <v>4100</v>
      </c>
      <c r="F13" s="863">
        <v>3702.832275390625</v>
      </c>
      <c r="G13" s="864">
        <f t="shared" si="0"/>
        <v>90.3129823266006</v>
      </c>
      <c r="H13" s="865">
        <f t="shared" si="1"/>
        <v>-10.108054298363626</v>
      </c>
    </row>
    <row r="14" spans="2:8" s="815" customFormat="1" ht="15.75">
      <c r="B14" s="811"/>
      <c r="C14" s="862" t="s">
        <v>529</v>
      </c>
      <c r="D14" s="863">
        <v>1872.072998046875</v>
      </c>
      <c r="E14" s="863">
        <v>1900</v>
      </c>
      <c r="F14" s="863">
        <v>1746.1639404296875</v>
      </c>
      <c r="G14" s="866">
        <f t="shared" si="0"/>
        <v>91.90336528577303</v>
      </c>
      <c r="H14" s="865">
        <f t="shared" si="1"/>
        <v>-6.7256489329501505</v>
      </c>
    </row>
    <row r="15" spans="2:8" s="815" customFormat="1" ht="15.75">
      <c r="B15" s="811"/>
      <c r="C15" s="862" t="s">
        <v>530</v>
      </c>
      <c r="D15" s="863">
        <v>0</v>
      </c>
      <c r="E15" s="863">
        <v>0</v>
      </c>
      <c r="F15" s="867">
        <v>0</v>
      </c>
      <c r="G15" s="866"/>
      <c r="H15" s="865"/>
    </row>
    <row r="16" spans="2:8" s="815" customFormat="1" ht="15.75">
      <c r="B16" s="868"/>
      <c r="C16" s="869" t="s">
        <v>531</v>
      </c>
      <c r="D16" s="859">
        <v>3.622999906539917</v>
      </c>
      <c r="E16" s="859">
        <v>2</v>
      </c>
      <c r="F16" s="870">
        <v>1.7899999618530273</v>
      </c>
      <c r="G16" s="866">
        <f t="shared" si="0"/>
        <v>89.49999809265137</v>
      </c>
      <c r="H16" s="865">
        <f t="shared" si="1"/>
        <v>-50.593430636807945</v>
      </c>
    </row>
    <row r="17" spans="2:8" s="815" customFormat="1" ht="16.5" thickBot="1">
      <c r="B17" s="868"/>
      <c r="C17" s="869"/>
      <c r="D17" s="859"/>
      <c r="E17" s="859"/>
      <c r="F17" s="870"/>
      <c r="G17" s="871"/>
      <c r="H17" s="872"/>
    </row>
    <row r="18" spans="2:8" ht="24.75" customHeight="1" thickBot="1">
      <c r="B18" s="855"/>
      <c r="C18" s="856" t="s">
        <v>532</v>
      </c>
      <c r="D18" s="839">
        <f>SUM(D19:D22)</f>
        <v>392.7009925842285</v>
      </c>
      <c r="E18" s="839">
        <f>SUM(E19:E22)</f>
        <v>697</v>
      </c>
      <c r="F18" s="839">
        <f>SUM(F19:F22)</f>
        <v>449.1239891052246</v>
      </c>
      <c r="G18" s="839">
        <f>F18/E18*100</f>
        <v>64.43672727478115</v>
      </c>
      <c r="H18" s="805">
        <f aca="true" t="shared" si="2" ref="H18:H23">F18/D18*100-100</f>
        <v>14.367928165828147</v>
      </c>
    </row>
    <row r="19" spans="2:8" ht="15" customHeight="1">
      <c r="B19" s="873"/>
      <c r="C19" s="874" t="s">
        <v>533</v>
      </c>
      <c r="D19" s="859">
        <v>0</v>
      </c>
      <c r="E19" s="859">
        <v>0</v>
      </c>
      <c r="F19" s="859">
        <v>0</v>
      </c>
      <c r="G19" s="875"/>
      <c r="H19" s="861"/>
    </row>
    <row r="20" spans="2:8" ht="15" customHeight="1">
      <c r="B20" s="829"/>
      <c r="C20" s="876" t="s">
        <v>534</v>
      </c>
      <c r="D20" s="863">
        <v>0</v>
      </c>
      <c r="E20" s="863">
        <v>0</v>
      </c>
      <c r="F20" s="863">
        <v>35</v>
      </c>
      <c r="G20" s="864"/>
      <c r="H20" s="865"/>
    </row>
    <row r="21" spans="2:8" ht="15" customHeight="1">
      <c r="B21" s="829"/>
      <c r="C21" s="877" t="s">
        <v>535</v>
      </c>
      <c r="D21" s="863">
        <v>33.12900161743164</v>
      </c>
      <c r="E21" s="863">
        <v>337</v>
      </c>
      <c r="F21" s="863">
        <v>54.551998138427734</v>
      </c>
      <c r="G21" s="864">
        <f>F21/E21*100</f>
        <v>16.187536539592802</v>
      </c>
      <c r="H21" s="865">
        <f t="shared" si="2"/>
        <v>64.66538523673427</v>
      </c>
    </row>
    <row r="22" spans="2:8" ht="15" customHeight="1">
      <c r="B22" s="831"/>
      <c r="C22" s="878" t="s">
        <v>536</v>
      </c>
      <c r="D22" s="879">
        <v>359.5719909667969</v>
      </c>
      <c r="E22" s="879">
        <v>360</v>
      </c>
      <c r="F22" s="879">
        <v>359.5719909667969</v>
      </c>
      <c r="G22" s="864">
        <f>F22/E22*100</f>
        <v>99.88110860188803</v>
      </c>
      <c r="H22" s="865">
        <f t="shared" si="2"/>
        <v>0</v>
      </c>
    </row>
    <row r="23" spans="2:8" ht="15" customHeight="1">
      <c r="B23" s="831"/>
      <c r="C23" s="880" t="s">
        <v>537</v>
      </c>
      <c r="D23" s="879">
        <v>884.5494384765625</v>
      </c>
      <c r="E23" s="879">
        <v>0</v>
      </c>
      <c r="F23" s="879">
        <v>70.81997680664062</v>
      </c>
      <c r="G23" s="864"/>
      <c r="H23" s="865">
        <f t="shared" si="2"/>
        <v>-91.99366663681207</v>
      </c>
    </row>
    <row r="24" spans="2:8" ht="15" customHeight="1" thickBot="1">
      <c r="B24" s="881"/>
      <c r="C24" s="882"/>
      <c r="D24" s="883">
        <v>843.367431640625</v>
      </c>
      <c r="E24" s="883">
        <v>0</v>
      </c>
      <c r="F24" s="883">
        <v>0</v>
      </c>
      <c r="G24" s="884"/>
      <c r="H24" s="885"/>
    </row>
    <row r="25" spans="2:8" ht="15" customHeight="1" thickBot="1">
      <c r="B25" s="886"/>
      <c r="C25" s="887"/>
      <c r="D25" s="888"/>
      <c r="E25" s="888"/>
      <c r="F25" s="888"/>
      <c r="G25" s="889"/>
      <c r="H25" s="890"/>
    </row>
    <row r="26" spans="2:8" ht="24.75" customHeight="1" thickBot="1">
      <c r="B26" s="891"/>
      <c r="C26" s="856" t="s">
        <v>538</v>
      </c>
      <c r="D26" s="839">
        <v>52969.2083</v>
      </c>
      <c r="E26" s="839">
        <v>50787.607729999996</v>
      </c>
      <c r="F26" s="839">
        <v>51083.040479999996</v>
      </c>
      <c r="G26" s="839">
        <f>F26/E26*100</f>
        <v>100.58170243333886</v>
      </c>
      <c r="H26" s="805">
        <f>F26/D26*100-100</f>
        <v>-3.5608759891546384</v>
      </c>
    </row>
    <row r="27" spans="2:8" ht="15.75">
      <c r="B27" s="873"/>
      <c r="C27" s="874" t="s">
        <v>539</v>
      </c>
      <c r="D27" s="859">
        <v>44325.30859375</v>
      </c>
      <c r="E27" s="859">
        <v>42866.40625</v>
      </c>
      <c r="F27" s="859">
        <v>43161.83984375</v>
      </c>
      <c r="G27" s="814">
        <f>F27/E27*100</f>
        <v>100.68919608522116</v>
      </c>
      <c r="H27" s="861">
        <f>F27/D27*100-100</f>
        <v>-2.6248407217272103</v>
      </c>
    </row>
    <row r="28" spans="2:8" ht="16.5" thickBot="1">
      <c r="B28" s="881"/>
      <c r="C28" s="892" t="s">
        <v>540</v>
      </c>
      <c r="D28" s="883">
        <v>8643.900390625</v>
      </c>
      <c r="E28" s="883">
        <v>7921.2</v>
      </c>
      <c r="F28" s="883">
        <v>7921.2</v>
      </c>
      <c r="G28" s="893">
        <f>F28/E28*100</f>
        <v>100</v>
      </c>
      <c r="H28" s="894">
        <f>F28/D28*100-100</f>
        <v>-8.360813498138256</v>
      </c>
    </row>
    <row r="29" spans="2:8" ht="15.75">
      <c r="B29" s="792"/>
      <c r="C29" s="792"/>
      <c r="D29" s="791"/>
      <c r="E29" s="791"/>
      <c r="F29" s="791"/>
      <c r="G29" s="791"/>
      <c r="H29" s="792"/>
    </row>
    <row r="30" spans="2:8" ht="15.75">
      <c r="B30" s="792" t="s">
        <v>520</v>
      </c>
      <c r="C30" s="792"/>
      <c r="D30" s="792"/>
      <c r="E30" s="792" t="s">
        <v>26</v>
      </c>
      <c r="F30" s="792" t="s">
        <v>418</v>
      </c>
      <c r="G30" s="792"/>
      <c r="H30" s="792"/>
    </row>
    <row r="31" spans="2:8" ht="15.75">
      <c r="B31" s="792" t="s">
        <v>521</v>
      </c>
      <c r="C31" s="792"/>
      <c r="D31" s="792"/>
      <c r="E31" s="792" t="s">
        <v>28</v>
      </c>
      <c r="F31" s="792" t="s">
        <v>654</v>
      </c>
      <c r="G31" s="792"/>
      <c r="H31" s="792"/>
    </row>
    <row r="32" spans="2:8" ht="15.75">
      <c r="B32" s="792"/>
      <c r="C32" s="792"/>
      <c r="D32" s="792"/>
      <c r="E32" s="792"/>
      <c r="F32" s="792"/>
      <c r="G32" s="792"/>
      <c r="H32" s="792"/>
    </row>
    <row r="33" spans="2:8" ht="15.75">
      <c r="B33" s="792" t="s">
        <v>541</v>
      </c>
      <c r="C33" s="792"/>
      <c r="D33" s="792"/>
      <c r="E33" s="792"/>
      <c r="F33" s="792"/>
      <c r="G33" s="792"/>
      <c r="H33" s="792"/>
    </row>
    <row r="34" spans="2:8" ht="15.75">
      <c r="B34" s="792" t="s">
        <v>542</v>
      </c>
      <c r="C34" s="792"/>
      <c r="D34" s="792"/>
      <c r="E34" s="792"/>
      <c r="F34" s="792"/>
      <c r="G34" s="792"/>
      <c r="H34" s="792"/>
    </row>
    <row r="35" spans="2:8" ht="15.75">
      <c r="B35" s="792"/>
      <c r="C35" s="792"/>
      <c r="D35" s="792"/>
      <c r="E35" s="792"/>
      <c r="F35" s="792"/>
      <c r="G35" s="792"/>
      <c r="H35" s="792"/>
    </row>
    <row r="36" spans="2:8" ht="15.75">
      <c r="B36" s="792"/>
      <c r="C36" s="792"/>
      <c r="D36" s="792"/>
      <c r="E36" s="792"/>
      <c r="F36" s="792"/>
      <c r="G36" s="792"/>
      <c r="H36" s="792"/>
    </row>
  </sheetData>
  <sheetProtection/>
  <mergeCells count="2">
    <mergeCell ref="B3:C3"/>
    <mergeCell ref="B8:C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1" max="1" width="56.421875" style="0" customWidth="1"/>
    <col min="2" max="2" width="12.7109375" style="0" customWidth="1"/>
    <col min="3" max="3" width="13.421875" style="0" customWidth="1"/>
    <col min="4" max="4" width="16.7109375" style="0" customWidth="1"/>
    <col min="5" max="5" width="11.140625" style="0" customWidth="1"/>
    <col min="6" max="6" width="13.00390625" style="0" customWidth="1"/>
  </cols>
  <sheetData>
    <row r="1" spans="1:6" ht="12.75">
      <c r="A1" s="1289" t="s">
        <v>63</v>
      </c>
      <c r="B1" s="1290"/>
      <c r="C1" s="6"/>
      <c r="D1" s="7"/>
      <c r="E1" s="4" t="s">
        <v>74</v>
      </c>
      <c r="F1">
        <v>843474</v>
      </c>
    </row>
    <row r="2" spans="1:5" ht="12.75">
      <c r="A2" s="23" t="s">
        <v>782</v>
      </c>
      <c r="B2" s="23"/>
      <c r="C2" s="23"/>
      <c r="E2" s="39" t="s">
        <v>100</v>
      </c>
    </row>
    <row r="3" spans="1:4" ht="12.75">
      <c r="A3" s="23"/>
      <c r="B3" s="23"/>
      <c r="C3" s="23"/>
      <c r="D3" s="23"/>
    </row>
    <row r="4" spans="1:5" ht="12.75">
      <c r="A4" s="23"/>
      <c r="B4" s="23"/>
      <c r="C4" s="23"/>
      <c r="D4" s="23"/>
      <c r="E4" s="6"/>
    </row>
    <row r="5" spans="1:4" ht="18">
      <c r="A5" s="24" t="s">
        <v>291</v>
      </c>
      <c r="B5" s="25"/>
      <c r="C5" s="25"/>
      <c r="D5" s="25"/>
    </row>
    <row r="6" spans="1:4" ht="12.75">
      <c r="A6" s="26"/>
      <c r="B6" s="27"/>
      <c r="C6" s="27"/>
      <c r="D6" s="27"/>
    </row>
    <row r="7" ht="13.5" thickBot="1">
      <c r="D7" s="28" t="s">
        <v>24</v>
      </c>
    </row>
    <row r="8" spans="1:6" ht="39" thickBot="1">
      <c r="A8" s="29" t="s">
        <v>65</v>
      </c>
      <c r="B8" s="30" t="s">
        <v>66</v>
      </c>
      <c r="C8" s="30" t="s">
        <v>67</v>
      </c>
      <c r="D8" s="1142" t="s">
        <v>774</v>
      </c>
      <c r="E8" s="1142" t="s">
        <v>775</v>
      </c>
      <c r="F8" s="31" t="s">
        <v>776</v>
      </c>
    </row>
    <row r="9" spans="1:6" ht="14.25">
      <c r="A9" s="1191" t="s">
        <v>773</v>
      </c>
      <c r="B9" s="32"/>
      <c r="C9" s="32"/>
      <c r="D9" s="1143">
        <f>C9-B9</f>
        <v>0</v>
      </c>
      <c r="E9" s="1145"/>
      <c r="F9" s="1145"/>
    </row>
    <row r="10" spans="1:6" ht="14.25">
      <c r="A10" s="1192" t="s">
        <v>384</v>
      </c>
      <c r="B10" s="33"/>
      <c r="C10" s="33"/>
      <c r="D10" s="1144">
        <f>C10-B10</f>
        <v>0</v>
      </c>
      <c r="E10" s="1145"/>
      <c r="F10" s="1145"/>
    </row>
    <row r="11" spans="1:6" ht="14.25">
      <c r="A11" s="1192" t="s">
        <v>772</v>
      </c>
      <c r="B11" s="1193">
        <v>405256.61</v>
      </c>
      <c r="C11" s="1193">
        <v>790302.44</v>
      </c>
      <c r="D11" s="1194">
        <f aca="true" t="shared" si="0" ref="D11:D24">C11-B11</f>
        <v>385045.82999999996</v>
      </c>
      <c r="E11" s="1194">
        <v>34070</v>
      </c>
      <c r="F11" s="1195">
        <f>D11-E11</f>
        <v>350975.82999999996</v>
      </c>
    </row>
    <row r="12" spans="1:6" ht="14.25">
      <c r="A12" s="1192" t="s">
        <v>765</v>
      </c>
      <c r="B12" s="1193">
        <v>75527.1</v>
      </c>
      <c r="C12" s="1193">
        <v>187554.08</v>
      </c>
      <c r="D12" s="1194">
        <f t="shared" si="0"/>
        <v>112026.97999999998</v>
      </c>
      <c r="E12" s="1194">
        <v>9738</v>
      </c>
      <c r="F12" s="1195">
        <f aca="true" t="shared" si="1" ref="F12:F25">D12-E12</f>
        <v>102288.97999999998</v>
      </c>
    </row>
    <row r="13" spans="1:6" ht="14.25">
      <c r="A13" s="1192" t="s">
        <v>771</v>
      </c>
      <c r="B13" s="1193">
        <v>424993.33</v>
      </c>
      <c r="C13" s="1193">
        <v>850371</v>
      </c>
      <c r="D13" s="1194">
        <f t="shared" si="0"/>
        <v>425377.67</v>
      </c>
      <c r="E13" s="1194">
        <v>36788</v>
      </c>
      <c r="F13" s="1195">
        <f t="shared" si="1"/>
        <v>388589.67</v>
      </c>
    </row>
    <row r="14" spans="1:6" ht="14.25">
      <c r="A14" s="1192" t="s">
        <v>766</v>
      </c>
      <c r="B14" s="1193">
        <v>648408.98</v>
      </c>
      <c r="C14" s="1193">
        <v>626285</v>
      </c>
      <c r="D14" s="1194">
        <f t="shared" si="0"/>
        <v>-22123.97999999998</v>
      </c>
      <c r="E14" s="1194">
        <v>0</v>
      </c>
      <c r="F14" s="1195">
        <f t="shared" si="1"/>
        <v>-22123.97999999998</v>
      </c>
    </row>
    <row r="15" spans="1:6" ht="14.25">
      <c r="A15" s="1192" t="s">
        <v>767</v>
      </c>
      <c r="B15" s="1193">
        <v>0</v>
      </c>
      <c r="C15" s="1193">
        <v>183307</v>
      </c>
      <c r="D15" s="1194">
        <f t="shared" si="0"/>
        <v>183307</v>
      </c>
      <c r="E15" s="1194">
        <v>16230</v>
      </c>
      <c r="F15" s="1195">
        <f t="shared" si="1"/>
        <v>167077</v>
      </c>
    </row>
    <row r="16" spans="1:6" ht="14.25">
      <c r="A16" s="1192" t="s">
        <v>768</v>
      </c>
      <c r="B16" s="1193">
        <v>103718</v>
      </c>
      <c r="C16" s="1193">
        <v>159211.17</v>
      </c>
      <c r="D16" s="1194">
        <f t="shared" si="0"/>
        <v>55493.17000000001</v>
      </c>
      <c r="E16" s="1194">
        <v>4328</v>
      </c>
      <c r="F16" s="1195">
        <f t="shared" si="1"/>
        <v>51165.17000000001</v>
      </c>
    </row>
    <row r="17" spans="1:6" ht="14.25">
      <c r="A17" s="1192" t="s">
        <v>18</v>
      </c>
      <c r="B17" s="1193">
        <f>SUM(B18:B20)</f>
        <v>176500.51</v>
      </c>
      <c r="C17" s="1193">
        <f>SUM(C18:C20)</f>
        <v>171170</v>
      </c>
      <c r="D17" s="1194">
        <f t="shared" si="0"/>
        <v>-5330.510000000009</v>
      </c>
      <c r="E17" s="1194">
        <v>0</v>
      </c>
      <c r="F17" s="1195">
        <f t="shared" si="1"/>
        <v>-5330.510000000009</v>
      </c>
    </row>
    <row r="18" spans="1:6" ht="14.25">
      <c r="A18" s="1192" t="s">
        <v>777</v>
      </c>
      <c r="B18" s="1199">
        <v>11143.67</v>
      </c>
      <c r="C18" s="1199">
        <v>8000</v>
      </c>
      <c r="D18" s="1200">
        <f t="shared" si="0"/>
        <v>-3143.67</v>
      </c>
      <c r="E18" s="1200">
        <v>0</v>
      </c>
      <c r="F18" s="1201">
        <f t="shared" si="1"/>
        <v>-3143.67</v>
      </c>
    </row>
    <row r="19" spans="1:6" ht="14.25">
      <c r="A19" s="1192" t="s">
        <v>778</v>
      </c>
      <c r="B19" s="1199">
        <v>99277.84</v>
      </c>
      <c r="C19" s="1199">
        <v>86666</v>
      </c>
      <c r="D19" s="1200">
        <f t="shared" si="0"/>
        <v>-12611.839999999997</v>
      </c>
      <c r="E19" s="1200">
        <v>0</v>
      </c>
      <c r="F19" s="1201">
        <f t="shared" si="1"/>
        <v>-12611.839999999997</v>
      </c>
    </row>
    <row r="20" spans="1:6" ht="14.25">
      <c r="A20" s="1192" t="s">
        <v>779</v>
      </c>
      <c r="B20" s="1199">
        <v>66079</v>
      </c>
      <c r="C20" s="1199">
        <v>76504</v>
      </c>
      <c r="D20" s="1200">
        <f t="shared" si="0"/>
        <v>10425</v>
      </c>
      <c r="E20" s="1200">
        <v>757</v>
      </c>
      <c r="F20" s="1201">
        <f t="shared" si="1"/>
        <v>9668</v>
      </c>
    </row>
    <row r="21" spans="1:6" ht="14.25">
      <c r="A21" s="1192" t="s">
        <v>769</v>
      </c>
      <c r="B21" s="1193">
        <v>40329.27</v>
      </c>
      <c r="C21" s="1193">
        <v>44790.27</v>
      </c>
      <c r="D21" s="1194">
        <f t="shared" si="0"/>
        <v>4461</v>
      </c>
      <c r="E21" s="1194">
        <v>325</v>
      </c>
      <c r="F21" s="1195">
        <f t="shared" si="1"/>
        <v>4136</v>
      </c>
    </row>
    <row r="22" spans="1:6" ht="14.25">
      <c r="A22" s="1192" t="s">
        <v>770</v>
      </c>
      <c r="B22" s="1193">
        <v>13639</v>
      </c>
      <c r="C22" s="1193">
        <v>11753</v>
      </c>
      <c r="D22" s="1194">
        <f t="shared" si="0"/>
        <v>-1886</v>
      </c>
      <c r="E22" s="1194">
        <v>0</v>
      </c>
      <c r="F22" s="1195">
        <f t="shared" si="1"/>
        <v>-1886</v>
      </c>
    </row>
    <row r="23" spans="1:6" ht="14.25">
      <c r="A23" s="1192" t="s">
        <v>780</v>
      </c>
      <c r="B23" s="1193">
        <v>1148</v>
      </c>
      <c r="C23" s="1193">
        <v>7288</v>
      </c>
      <c r="D23" s="1194">
        <f t="shared" si="0"/>
        <v>6140</v>
      </c>
      <c r="E23" s="1194">
        <v>554</v>
      </c>
      <c r="F23" s="1195">
        <f t="shared" si="1"/>
        <v>5586</v>
      </c>
    </row>
    <row r="24" spans="1:6" ht="15" thickBot="1">
      <c r="A24" s="34"/>
      <c r="B24" s="1196"/>
      <c r="C24" s="1196"/>
      <c r="D24" s="1194">
        <f t="shared" si="0"/>
        <v>0</v>
      </c>
      <c r="E24" s="1194"/>
      <c r="F24" s="1195">
        <f t="shared" si="1"/>
        <v>0</v>
      </c>
    </row>
    <row r="25" spans="1:6" ht="15.75" thickBot="1">
      <c r="A25" s="35" t="s">
        <v>68</v>
      </c>
      <c r="B25" s="1197">
        <f>B11+B12+B13+B14+B15+B16+B17+B21+B22+B23</f>
        <v>1889520.8</v>
      </c>
      <c r="C25" s="1197">
        <f>C11+C12+C13+C14+C15+C16+C17+C21+C22+C23</f>
        <v>3032031.96</v>
      </c>
      <c r="D25" s="1198">
        <f>C25-B25</f>
        <v>1142511.16</v>
      </c>
      <c r="E25" s="1198">
        <f>SUM(E9:E24)</f>
        <v>102790</v>
      </c>
      <c r="F25" s="1198">
        <f t="shared" si="1"/>
        <v>1039721.1599999999</v>
      </c>
    </row>
    <row r="27" ht="12.75">
      <c r="A27" s="2" t="s">
        <v>69</v>
      </c>
    </row>
    <row r="28" ht="12.75">
      <c r="A28" s="2" t="s">
        <v>70</v>
      </c>
    </row>
    <row r="29" ht="12.75">
      <c r="A29" s="2" t="s">
        <v>71</v>
      </c>
    </row>
    <row r="30" ht="12.75">
      <c r="A30" s="2" t="s">
        <v>292</v>
      </c>
    </row>
    <row r="31" ht="12.75">
      <c r="A31" s="2"/>
    </row>
    <row r="33" spans="1:3" ht="12.75">
      <c r="A33" s="22" t="s">
        <v>19</v>
      </c>
      <c r="B33" s="36"/>
      <c r="C33" s="36"/>
    </row>
    <row r="34" spans="1:3" ht="12.75">
      <c r="A34" s="22"/>
      <c r="B34" s="36"/>
      <c r="C34" s="36"/>
    </row>
    <row r="35" spans="1:5" ht="12.75">
      <c r="A35" s="37" t="s">
        <v>781</v>
      </c>
      <c r="B35" s="37"/>
      <c r="C35" s="37"/>
      <c r="E35" s="38"/>
    </row>
    <row r="36" spans="3:5" ht="12.75">
      <c r="C36" s="38" t="s">
        <v>73</v>
      </c>
      <c r="D36" t="s">
        <v>418</v>
      </c>
      <c r="E36" s="2"/>
    </row>
    <row r="37" spans="1:3" ht="12.75">
      <c r="A37" s="2" t="s">
        <v>29</v>
      </c>
      <c r="C37" s="2" t="s">
        <v>28</v>
      </c>
    </row>
  </sheetData>
  <sheetProtection/>
  <mergeCells count="1">
    <mergeCell ref="A1:B1"/>
  </mergeCells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4" width="12.57421875" style="0" customWidth="1"/>
    <col min="5" max="5" width="12.7109375" style="0" customWidth="1"/>
    <col min="6" max="6" width="15.7109375" style="0" customWidth="1"/>
    <col min="7" max="7" width="14.00390625" style="0" customWidth="1"/>
    <col min="8" max="8" width="15.57421875" style="0" customWidth="1"/>
  </cols>
  <sheetData>
    <row r="2" spans="1:8" ht="12.75">
      <c r="A2" t="s">
        <v>47</v>
      </c>
      <c r="C2" t="s">
        <v>543</v>
      </c>
      <c r="D2" s="145"/>
      <c r="E2" s="145"/>
      <c r="F2" s="145"/>
      <c r="G2" s="648"/>
      <c r="H2" s="1167" t="s">
        <v>833</v>
      </c>
    </row>
    <row r="3" spans="1:8" ht="12.75">
      <c r="A3" t="s">
        <v>212</v>
      </c>
      <c r="C3" s="3" t="s">
        <v>835</v>
      </c>
      <c r="D3" s="145"/>
      <c r="E3" s="145"/>
      <c r="F3" s="145"/>
      <c r="G3" s="648"/>
      <c r="H3" s="648"/>
    </row>
    <row r="4" spans="3:8" ht="12.75">
      <c r="C4" s="145"/>
      <c r="D4" s="145"/>
      <c r="E4" s="145"/>
      <c r="F4" s="145"/>
      <c r="G4" s="648"/>
      <c r="H4" s="648"/>
    </row>
    <row r="5" spans="1:8" ht="12.75">
      <c r="A5" s="895">
        <v>3</v>
      </c>
      <c r="C5" s="896" t="s">
        <v>544</v>
      </c>
      <c r="D5" s="896"/>
      <c r="E5" s="896"/>
      <c r="F5" s="896"/>
      <c r="G5" s="648"/>
      <c r="H5" s="648"/>
    </row>
    <row r="6" spans="3:8" ht="12.75">
      <c r="C6" s="896" t="s">
        <v>545</v>
      </c>
      <c r="D6" s="896"/>
      <c r="E6" s="896"/>
      <c r="F6" s="896"/>
      <c r="G6" s="648"/>
      <c r="H6" s="897" t="s">
        <v>546</v>
      </c>
    </row>
    <row r="7" spans="3:8" ht="13.5" thickBot="1">
      <c r="C7" s="145"/>
      <c r="D7" s="145"/>
      <c r="E7" s="145"/>
      <c r="F7" s="145"/>
      <c r="G7" s="648"/>
      <c r="H7" s="648"/>
    </row>
    <row r="8" spans="3:8" ht="13.5" thickBot="1">
      <c r="C8" s="898" t="s">
        <v>109</v>
      </c>
      <c r="D8" s="899"/>
      <c r="E8" s="900" t="s">
        <v>24</v>
      </c>
      <c r="F8" s="900"/>
      <c r="G8" s="900"/>
      <c r="H8" s="899"/>
    </row>
    <row r="9" spans="1:8" ht="25.5">
      <c r="A9" s="901" t="s">
        <v>547</v>
      </c>
      <c r="B9" s="902"/>
      <c r="C9" s="903" t="s">
        <v>548</v>
      </c>
      <c r="D9" s="903" t="s">
        <v>549</v>
      </c>
      <c r="E9" s="904" t="s">
        <v>550</v>
      </c>
      <c r="F9" s="903" t="s">
        <v>551</v>
      </c>
      <c r="G9" s="905" t="s">
        <v>552</v>
      </c>
      <c r="H9" s="905" t="s">
        <v>553</v>
      </c>
    </row>
    <row r="10" spans="1:8" ht="13.5" thickBot="1">
      <c r="A10" s="906" t="s">
        <v>554</v>
      </c>
      <c r="B10" s="907" t="s">
        <v>79</v>
      </c>
      <c r="C10" s="908" t="s">
        <v>555</v>
      </c>
      <c r="D10" s="908" t="s">
        <v>555</v>
      </c>
      <c r="E10" s="909">
        <v>2011</v>
      </c>
      <c r="F10" s="908" t="s">
        <v>137</v>
      </c>
      <c r="G10" s="910" t="s">
        <v>556</v>
      </c>
      <c r="H10" s="910" t="s">
        <v>557</v>
      </c>
    </row>
    <row r="11" spans="1:8" ht="13.5" thickBot="1">
      <c r="A11" s="906"/>
      <c r="B11" s="906"/>
      <c r="C11" s="911">
        <v>1</v>
      </c>
      <c r="D11" s="911">
        <v>2</v>
      </c>
      <c r="E11" s="911">
        <v>8</v>
      </c>
      <c r="F11" s="911">
        <v>15</v>
      </c>
      <c r="G11" s="911">
        <v>16</v>
      </c>
      <c r="H11" s="911">
        <v>17</v>
      </c>
    </row>
    <row r="12" spans="1:8" ht="12.75">
      <c r="A12" s="1131">
        <v>1</v>
      </c>
      <c r="B12" s="1132" t="s">
        <v>558</v>
      </c>
      <c r="C12" s="1133">
        <f>C15+C16</f>
        <v>31417.98</v>
      </c>
      <c r="D12" s="1133">
        <f>D15+D16</f>
        <v>31334.998</v>
      </c>
      <c r="E12" s="1134">
        <f>E15+E16</f>
        <v>31514388</v>
      </c>
      <c r="F12" s="1134">
        <f>SUM(E12:E12)</f>
        <v>31514388</v>
      </c>
      <c r="G12" s="1135">
        <f>F12/D12/10</f>
        <v>100.57249086149615</v>
      </c>
      <c r="H12" s="1136">
        <f>(D12*1000/12*12)-F12</f>
        <v>-179390</v>
      </c>
    </row>
    <row r="13" spans="1:8" ht="12.75">
      <c r="A13" s="912"/>
      <c r="B13" s="912" t="s">
        <v>184</v>
      </c>
      <c r="C13" s="913"/>
      <c r="D13" s="913"/>
      <c r="E13" s="914"/>
      <c r="F13" s="914"/>
      <c r="G13" s="915"/>
      <c r="H13" s="916"/>
    </row>
    <row r="14" spans="1:8" ht="13.5" thickBot="1">
      <c r="A14" s="917"/>
      <c r="B14" s="918" t="s">
        <v>559</v>
      </c>
      <c r="C14" s="919">
        <v>575</v>
      </c>
      <c r="D14" s="919">
        <v>730.018</v>
      </c>
      <c r="E14" s="920">
        <v>730018</v>
      </c>
      <c r="F14" s="920">
        <f>SUM(E14:E14)</f>
        <v>730018</v>
      </c>
      <c r="G14" s="921">
        <f>F14/D14/10</f>
        <v>100</v>
      </c>
      <c r="H14" s="922">
        <f>(D14*1000/12*12)-F14</f>
        <v>0</v>
      </c>
    </row>
    <row r="15" spans="1:8" ht="13.5" thickBot="1">
      <c r="A15" s="1137">
        <v>2</v>
      </c>
      <c r="B15" s="1138" t="s">
        <v>560</v>
      </c>
      <c r="C15" s="1139">
        <v>651</v>
      </c>
      <c r="D15" s="1139">
        <v>820</v>
      </c>
      <c r="E15" s="1140">
        <v>999390</v>
      </c>
      <c r="F15" s="1140">
        <f>SUM(E15:E15)</f>
        <v>999390</v>
      </c>
      <c r="G15" s="1141">
        <f>F15/D15/10</f>
        <v>121.87682926829268</v>
      </c>
      <c r="H15" s="1141">
        <f>(D15*1000/12*12)-F15</f>
        <v>-179390</v>
      </c>
    </row>
    <row r="16" spans="1:8" ht="12.75">
      <c r="A16" s="1131">
        <v>3</v>
      </c>
      <c r="B16" s="1132" t="s">
        <v>561</v>
      </c>
      <c r="C16" s="1133">
        <v>30766.98</v>
      </c>
      <c r="D16" s="1133">
        <v>30514.998</v>
      </c>
      <c r="E16" s="1134">
        <f>SUM(E18:E26,E30)</f>
        <v>30514998</v>
      </c>
      <c r="F16" s="1134">
        <f>SUM(E16:E16)</f>
        <v>30514998</v>
      </c>
      <c r="G16" s="1136">
        <f>F16/D16/10</f>
        <v>100</v>
      </c>
      <c r="H16" s="1136">
        <f>(D16*1000/12*12)-F16</f>
        <v>0</v>
      </c>
    </row>
    <row r="17" spans="1:8" ht="13.5" thickBot="1">
      <c r="A17" s="917"/>
      <c r="B17" s="917" t="s">
        <v>384</v>
      </c>
      <c r="C17" s="919"/>
      <c r="D17" s="919"/>
      <c r="E17" s="920"/>
      <c r="F17" s="920"/>
      <c r="G17" s="922"/>
      <c r="H17" s="922"/>
    </row>
    <row r="18" spans="1:8" ht="13.5" thickBot="1">
      <c r="A18" s="927">
        <v>4</v>
      </c>
      <c r="B18" s="928" t="s">
        <v>562</v>
      </c>
      <c r="C18" s="924"/>
      <c r="D18" s="924"/>
      <c r="E18" s="925">
        <v>22614273</v>
      </c>
      <c r="F18" s="925">
        <f aca="true" t="shared" si="0" ref="F18:F31">SUM(E18)</f>
        <v>22614273</v>
      </c>
      <c r="G18" s="926">
        <v>0</v>
      </c>
      <c r="H18" s="926">
        <v>0</v>
      </c>
    </row>
    <row r="19" spans="1:8" ht="13.5" thickBot="1">
      <c r="A19" s="927">
        <v>5</v>
      </c>
      <c r="B19" s="928" t="s">
        <v>563</v>
      </c>
      <c r="C19" s="924"/>
      <c r="D19" s="924"/>
      <c r="E19" s="925">
        <v>4503206</v>
      </c>
      <c r="F19" s="925">
        <f t="shared" si="0"/>
        <v>4503206</v>
      </c>
      <c r="G19" s="926">
        <v>0</v>
      </c>
      <c r="H19" s="926">
        <v>0</v>
      </c>
    </row>
    <row r="20" spans="1:8" ht="13.5" thickBot="1">
      <c r="A20" s="927">
        <v>6</v>
      </c>
      <c r="B20" s="928" t="s">
        <v>564</v>
      </c>
      <c r="C20" s="924"/>
      <c r="D20" s="924"/>
      <c r="E20" s="925">
        <v>1171181</v>
      </c>
      <c r="F20" s="925">
        <f t="shared" si="0"/>
        <v>1171181</v>
      </c>
      <c r="G20" s="926">
        <v>0</v>
      </c>
      <c r="H20" s="926">
        <v>0</v>
      </c>
    </row>
    <row r="21" spans="1:8" ht="13.5" thickBot="1">
      <c r="A21" s="927">
        <v>7</v>
      </c>
      <c r="B21" s="928" t="s">
        <v>565</v>
      </c>
      <c r="C21" s="924"/>
      <c r="D21" s="924"/>
      <c r="E21" s="925">
        <v>680070</v>
      </c>
      <c r="F21" s="925">
        <f t="shared" si="0"/>
        <v>680070</v>
      </c>
      <c r="G21" s="926">
        <v>0</v>
      </c>
      <c r="H21" s="926">
        <v>0</v>
      </c>
    </row>
    <row r="22" spans="1:8" ht="13.5" thickBot="1">
      <c r="A22" s="927">
        <v>8</v>
      </c>
      <c r="B22" s="928" t="s">
        <v>566</v>
      </c>
      <c r="C22" s="924"/>
      <c r="D22" s="924"/>
      <c r="E22" s="925">
        <v>421520</v>
      </c>
      <c r="F22" s="925">
        <f t="shared" si="0"/>
        <v>421520</v>
      </c>
      <c r="G22" s="926">
        <v>0</v>
      </c>
      <c r="H22" s="926">
        <v>0</v>
      </c>
    </row>
    <row r="23" spans="1:8" ht="13.5" thickBot="1">
      <c r="A23" s="927">
        <v>9</v>
      </c>
      <c r="B23" s="928" t="s">
        <v>567</v>
      </c>
      <c r="C23" s="924"/>
      <c r="D23" s="924"/>
      <c r="E23" s="925">
        <v>279663</v>
      </c>
      <c r="F23" s="925">
        <f t="shared" si="0"/>
        <v>279663</v>
      </c>
      <c r="G23" s="926">
        <v>0</v>
      </c>
      <c r="H23" s="926">
        <v>0</v>
      </c>
    </row>
    <row r="24" spans="1:8" ht="13.5" thickBot="1">
      <c r="A24" s="927">
        <v>10</v>
      </c>
      <c r="B24" s="928" t="s">
        <v>568</v>
      </c>
      <c r="C24" s="924"/>
      <c r="D24" s="924"/>
      <c r="E24" s="925">
        <v>783489</v>
      </c>
      <c r="F24" s="925">
        <f t="shared" si="0"/>
        <v>783489</v>
      </c>
      <c r="G24" s="926">
        <v>0</v>
      </c>
      <c r="H24" s="926">
        <v>0</v>
      </c>
    </row>
    <row r="25" spans="1:8" ht="13.5" thickBot="1">
      <c r="A25" s="927">
        <v>11</v>
      </c>
      <c r="B25" s="928" t="s">
        <v>569</v>
      </c>
      <c r="C25" s="924"/>
      <c r="D25" s="924"/>
      <c r="E25" s="925">
        <v>0</v>
      </c>
      <c r="F25" s="925">
        <f t="shared" si="0"/>
        <v>0</v>
      </c>
      <c r="G25" s="926">
        <v>0</v>
      </c>
      <c r="H25" s="926">
        <v>0</v>
      </c>
    </row>
    <row r="26" spans="1:8" ht="13.5" thickBot="1">
      <c r="A26" s="927">
        <v>12</v>
      </c>
      <c r="B26" s="928" t="s">
        <v>570</v>
      </c>
      <c r="C26" s="924"/>
      <c r="D26" s="924"/>
      <c r="E26" s="925">
        <v>61596</v>
      </c>
      <c r="F26" s="925">
        <f t="shared" si="0"/>
        <v>61596</v>
      </c>
      <c r="G26" s="926">
        <v>0</v>
      </c>
      <c r="H26" s="926">
        <v>0</v>
      </c>
    </row>
    <row r="27" spans="1:8" ht="13.5" thickBot="1">
      <c r="A27" s="923">
        <v>13</v>
      </c>
      <c r="B27" s="928" t="s">
        <v>571</v>
      </c>
      <c r="C27" s="924"/>
      <c r="D27" s="924"/>
      <c r="E27" s="925">
        <v>35000</v>
      </c>
      <c r="F27" s="925">
        <f t="shared" si="0"/>
        <v>35000</v>
      </c>
      <c r="G27" s="926">
        <v>0</v>
      </c>
      <c r="H27" s="926">
        <v>0</v>
      </c>
    </row>
    <row r="28" spans="1:8" ht="13.5" thickBot="1">
      <c r="A28" s="923">
        <v>14</v>
      </c>
      <c r="B28" s="928" t="s">
        <v>572</v>
      </c>
      <c r="C28" s="924"/>
      <c r="D28" s="924"/>
      <c r="E28" s="925">
        <v>2000</v>
      </c>
      <c r="F28" s="925">
        <f t="shared" si="0"/>
        <v>2000</v>
      </c>
      <c r="G28" s="926">
        <v>0</v>
      </c>
      <c r="H28" s="926">
        <v>0</v>
      </c>
    </row>
    <row r="29" spans="1:8" ht="13.5" thickBot="1">
      <c r="A29" s="923">
        <v>15</v>
      </c>
      <c r="B29" s="928" t="s">
        <v>573</v>
      </c>
      <c r="C29" s="924"/>
      <c r="D29" s="924"/>
      <c r="E29" s="925">
        <v>0</v>
      </c>
      <c r="F29" s="925">
        <f t="shared" si="0"/>
        <v>0</v>
      </c>
      <c r="G29" s="926">
        <v>0</v>
      </c>
      <c r="H29" s="926">
        <v>0</v>
      </c>
    </row>
    <row r="30" spans="1:8" ht="13.5" thickBot="1">
      <c r="A30" s="927">
        <v>16</v>
      </c>
      <c r="B30" s="929" t="s">
        <v>574</v>
      </c>
      <c r="C30" s="930"/>
      <c r="D30" s="930"/>
      <c r="E30" s="930">
        <v>0</v>
      </c>
      <c r="F30" s="930">
        <f t="shared" si="0"/>
        <v>0</v>
      </c>
      <c r="G30" s="931">
        <v>0</v>
      </c>
      <c r="H30" s="931">
        <v>0</v>
      </c>
    </row>
    <row r="31" spans="1:8" ht="13.5" thickBot="1">
      <c r="A31" s="923">
        <v>17</v>
      </c>
      <c r="B31" s="928" t="s">
        <v>575</v>
      </c>
      <c r="C31" s="926">
        <v>124.9</v>
      </c>
      <c r="D31" s="926">
        <v>122.85</v>
      </c>
      <c r="E31" s="926">
        <v>122.61</v>
      </c>
      <c r="F31" s="926">
        <f t="shared" si="0"/>
        <v>122.61</v>
      </c>
      <c r="G31" s="926"/>
      <c r="H31" s="926"/>
    </row>
    <row r="32" spans="1:8" ht="13.5" thickBot="1">
      <c r="A32" s="923">
        <v>18</v>
      </c>
      <c r="B32" s="928" t="s">
        <v>576</v>
      </c>
      <c r="C32" s="925"/>
      <c r="D32" s="925"/>
      <c r="E32" s="925"/>
      <c r="F32" s="925"/>
      <c r="G32" s="926">
        <v>0</v>
      </c>
      <c r="H32" s="926">
        <v>0</v>
      </c>
    </row>
    <row r="34" spans="1:6" ht="12.75">
      <c r="A34" t="s">
        <v>758</v>
      </c>
      <c r="F34" t="s">
        <v>418</v>
      </c>
    </row>
    <row r="35" spans="1:6" ht="12.75">
      <c r="A35" s="10" t="s">
        <v>834</v>
      </c>
      <c r="F35" t="s">
        <v>759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25.28125" style="0" customWidth="1"/>
    <col min="2" max="2" width="0.42578125" style="0" customWidth="1"/>
    <col min="3" max="3" width="14.57421875" style="0" customWidth="1"/>
    <col min="4" max="4" width="11.57421875" style="0" customWidth="1"/>
    <col min="5" max="5" width="10.28125" style="0" customWidth="1"/>
    <col min="6" max="6" width="9.28125" style="0" customWidth="1"/>
    <col min="7" max="7" width="8.7109375" style="0" customWidth="1"/>
    <col min="8" max="8" width="11.421875" style="0" customWidth="1"/>
    <col min="9" max="9" width="8.8515625" style="0" customWidth="1"/>
    <col min="10" max="10" width="8.7109375" style="0" customWidth="1"/>
    <col min="13" max="13" width="8.7109375" style="0" customWidth="1"/>
  </cols>
  <sheetData>
    <row r="2" spans="1:12" ht="12.75">
      <c r="A2" t="s">
        <v>47</v>
      </c>
      <c r="B2" s="932" t="s">
        <v>543</v>
      </c>
      <c r="L2" t="s">
        <v>577</v>
      </c>
    </row>
    <row r="3" spans="1:4" ht="12.75">
      <c r="A3" t="s">
        <v>212</v>
      </c>
      <c r="B3" s="933" t="s">
        <v>0</v>
      </c>
      <c r="C3" s="933"/>
      <c r="D3" s="933"/>
    </row>
    <row r="4" spans="2:11" ht="12.75">
      <c r="B4" s="27"/>
      <c r="F4" s="26" t="s">
        <v>578</v>
      </c>
      <c r="G4" s="26"/>
      <c r="H4" s="26"/>
      <c r="I4" s="26"/>
      <c r="J4" s="26"/>
      <c r="K4" t="s">
        <v>579</v>
      </c>
    </row>
    <row r="5" spans="2:5" ht="13.5" thickBot="1">
      <c r="B5" s="27"/>
      <c r="C5" s="934" t="s">
        <v>580</v>
      </c>
      <c r="D5" s="934"/>
      <c r="E5" s="934"/>
    </row>
    <row r="6" spans="1:13" ht="13.5" thickBot="1">
      <c r="A6" s="901"/>
      <c r="B6" s="901"/>
      <c r="C6" s="901" t="s">
        <v>581</v>
      </c>
      <c r="D6" s="935" t="s">
        <v>548</v>
      </c>
      <c r="E6" s="901" t="s">
        <v>549</v>
      </c>
      <c r="F6" s="936" t="s">
        <v>602</v>
      </c>
      <c r="G6" s="937"/>
      <c r="H6" s="938"/>
      <c r="I6" s="901" t="s">
        <v>582</v>
      </c>
      <c r="J6" s="937" t="s">
        <v>603</v>
      </c>
      <c r="K6" s="937"/>
      <c r="L6" s="938"/>
      <c r="M6" s="901" t="s">
        <v>582</v>
      </c>
    </row>
    <row r="7" spans="1:13" ht="12.75">
      <c r="A7" s="939" t="s">
        <v>583</v>
      </c>
      <c r="B7" s="939" t="s">
        <v>584</v>
      </c>
      <c r="C7" s="939" t="s">
        <v>219</v>
      </c>
      <c r="D7" s="939" t="s">
        <v>555</v>
      </c>
      <c r="E7" s="939" t="s">
        <v>555</v>
      </c>
      <c r="F7" s="901" t="s">
        <v>548</v>
      </c>
      <c r="G7" s="901" t="s">
        <v>549</v>
      </c>
      <c r="H7" s="901" t="s">
        <v>356</v>
      </c>
      <c r="I7" s="939" t="s">
        <v>585</v>
      </c>
      <c r="J7" s="901" t="s">
        <v>548</v>
      </c>
      <c r="K7" s="901" t="s">
        <v>549</v>
      </c>
      <c r="L7" s="901" t="s">
        <v>356</v>
      </c>
      <c r="M7" s="939" t="s">
        <v>585</v>
      </c>
    </row>
    <row r="8" spans="1:13" ht="13.5" thickBot="1">
      <c r="A8" s="906"/>
      <c r="B8" s="906"/>
      <c r="C8" s="906" t="s">
        <v>586</v>
      </c>
      <c r="D8" s="906" t="s">
        <v>587</v>
      </c>
      <c r="E8" s="906" t="s">
        <v>588</v>
      </c>
      <c r="F8" s="906" t="s">
        <v>555</v>
      </c>
      <c r="G8" s="906" t="s">
        <v>555</v>
      </c>
      <c r="H8" s="906" t="s">
        <v>589</v>
      </c>
      <c r="I8" s="906" t="s">
        <v>590</v>
      </c>
      <c r="J8" s="906" t="s">
        <v>555</v>
      </c>
      <c r="K8" s="906" t="s">
        <v>555</v>
      </c>
      <c r="L8" s="906" t="s">
        <v>589</v>
      </c>
      <c r="M8" s="906" t="s">
        <v>590</v>
      </c>
    </row>
    <row r="9" spans="1:13" ht="12.75">
      <c r="A9" s="940"/>
      <c r="B9" s="940"/>
      <c r="C9" s="941">
        <v>1</v>
      </c>
      <c r="D9" s="940">
        <v>2</v>
      </c>
      <c r="E9" s="941">
        <v>3</v>
      </c>
      <c r="F9" s="940">
        <v>4</v>
      </c>
      <c r="G9" s="941">
        <v>5</v>
      </c>
      <c r="H9" s="940">
        <v>6</v>
      </c>
      <c r="I9" s="941">
        <v>7</v>
      </c>
      <c r="J9" s="940">
        <v>8</v>
      </c>
      <c r="K9" s="941">
        <v>9</v>
      </c>
      <c r="L9" s="940">
        <v>10</v>
      </c>
      <c r="M9" s="940">
        <v>11</v>
      </c>
    </row>
    <row r="10" spans="1:13" ht="12.75">
      <c r="A10" s="942" t="s">
        <v>591</v>
      </c>
      <c r="B10" s="939"/>
      <c r="C10" s="943" t="s">
        <v>592</v>
      </c>
      <c r="D10" s="944">
        <v>30766.98</v>
      </c>
      <c r="E10" s="945">
        <v>30514.998</v>
      </c>
      <c r="F10" s="946">
        <v>124.9</v>
      </c>
      <c r="G10" s="947">
        <v>122.85</v>
      </c>
      <c r="H10" s="939" t="s">
        <v>592</v>
      </c>
      <c r="I10" s="948" t="s">
        <v>592</v>
      </c>
      <c r="J10" s="949">
        <f>((D10/F10)/12)*1000</f>
        <v>20527.742193755003</v>
      </c>
      <c r="K10" s="950">
        <f>((E10/G10)/12)*1000</f>
        <v>20699.361009361008</v>
      </c>
      <c r="L10" s="951" t="s">
        <v>592</v>
      </c>
      <c r="M10" s="939" t="s">
        <v>592</v>
      </c>
    </row>
    <row r="11" spans="1:13" ht="12.75">
      <c r="A11" s="952" t="s">
        <v>593</v>
      </c>
      <c r="B11" s="953"/>
      <c r="C11" s="954">
        <v>18218.433</v>
      </c>
      <c r="D11" s="955" t="s">
        <v>592</v>
      </c>
      <c r="E11" s="956" t="s">
        <v>592</v>
      </c>
      <c r="F11" s="957" t="s">
        <v>592</v>
      </c>
      <c r="G11" s="958" t="s">
        <v>592</v>
      </c>
      <c r="H11" s="959">
        <v>58.164</v>
      </c>
      <c r="I11" s="960" t="s">
        <v>592</v>
      </c>
      <c r="J11" s="961" t="s">
        <v>592</v>
      </c>
      <c r="K11" s="962" t="s">
        <v>592</v>
      </c>
      <c r="L11" s="949">
        <f aca="true" t="shared" si="0" ref="L11:L18">IF(C11=0,0,((C11/H11)/12)*1000)</f>
        <v>26102.103534832542</v>
      </c>
      <c r="M11" s="961" t="s">
        <v>592</v>
      </c>
    </row>
    <row r="12" spans="1:13" ht="12.75">
      <c r="A12" s="952" t="s">
        <v>594</v>
      </c>
      <c r="B12" s="953"/>
      <c r="C12" s="954">
        <v>2491.072</v>
      </c>
      <c r="D12" s="955" t="s">
        <v>592</v>
      </c>
      <c r="E12" s="956" t="s">
        <v>592</v>
      </c>
      <c r="F12" s="957" t="s">
        <v>592</v>
      </c>
      <c r="G12" s="958" t="s">
        <v>592</v>
      </c>
      <c r="H12" s="959">
        <v>9.581</v>
      </c>
      <c r="I12" s="960" t="s">
        <v>592</v>
      </c>
      <c r="J12" s="961" t="s">
        <v>592</v>
      </c>
      <c r="K12" s="962" t="s">
        <v>592</v>
      </c>
      <c r="L12" s="949">
        <f t="shared" si="0"/>
        <v>21666.77103990537</v>
      </c>
      <c r="M12" s="961" t="s">
        <v>592</v>
      </c>
    </row>
    <row r="13" spans="1:13" ht="12.75">
      <c r="A13" s="952" t="s">
        <v>595</v>
      </c>
      <c r="B13" s="953"/>
      <c r="C13" s="954">
        <v>3023.587</v>
      </c>
      <c r="D13" s="955" t="s">
        <v>592</v>
      </c>
      <c r="E13" s="956" t="s">
        <v>592</v>
      </c>
      <c r="F13" s="957" t="s">
        <v>592</v>
      </c>
      <c r="G13" s="958" t="s">
        <v>592</v>
      </c>
      <c r="H13" s="959">
        <v>12.3</v>
      </c>
      <c r="I13" s="960" t="s">
        <v>592</v>
      </c>
      <c r="J13" s="961" t="s">
        <v>592</v>
      </c>
      <c r="K13" s="962" t="s">
        <v>592</v>
      </c>
      <c r="L13" s="949">
        <f t="shared" si="0"/>
        <v>20485.006775067748</v>
      </c>
      <c r="M13" s="961" t="s">
        <v>592</v>
      </c>
    </row>
    <row r="14" spans="1:13" ht="12.75">
      <c r="A14" s="952" t="s">
        <v>596</v>
      </c>
      <c r="B14" s="953"/>
      <c r="C14" s="954">
        <v>126.401</v>
      </c>
      <c r="D14" s="955" t="s">
        <v>592</v>
      </c>
      <c r="E14" s="956" t="s">
        <v>592</v>
      </c>
      <c r="F14" s="957" t="s">
        <v>592</v>
      </c>
      <c r="G14" s="958" t="s">
        <v>592</v>
      </c>
      <c r="H14" s="959">
        <v>0.586</v>
      </c>
      <c r="I14" s="960" t="s">
        <v>592</v>
      </c>
      <c r="J14" s="961" t="s">
        <v>592</v>
      </c>
      <c r="K14" s="962" t="s">
        <v>592</v>
      </c>
      <c r="L14" s="949">
        <f t="shared" si="0"/>
        <v>17975.113765642778</v>
      </c>
      <c r="M14" s="961" t="s">
        <v>592</v>
      </c>
    </row>
    <row r="15" spans="1:13" ht="12.75">
      <c r="A15" s="952" t="s">
        <v>597</v>
      </c>
      <c r="B15" s="953"/>
      <c r="C15" s="954">
        <v>2600.951</v>
      </c>
      <c r="D15" s="955" t="s">
        <v>592</v>
      </c>
      <c r="E15" s="956" t="s">
        <v>592</v>
      </c>
      <c r="F15" s="957" t="s">
        <v>592</v>
      </c>
      <c r="G15" s="958" t="s">
        <v>592</v>
      </c>
      <c r="H15" s="959">
        <v>10.975</v>
      </c>
      <c r="I15" s="960" t="s">
        <v>592</v>
      </c>
      <c r="J15" s="961" t="s">
        <v>592</v>
      </c>
      <c r="K15" s="962" t="s">
        <v>592</v>
      </c>
      <c r="L15" s="949">
        <f t="shared" si="0"/>
        <v>19749.058466211085</v>
      </c>
      <c r="M15" s="961" t="s">
        <v>592</v>
      </c>
    </row>
    <row r="16" spans="1:13" ht="12.75">
      <c r="A16" s="952" t="s">
        <v>598</v>
      </c>
      <c r="B16" s="953"/>
      <c r="C16" s="954">
        <v>2121.87</v>
      </c>
      <c r="D16" s="955" t="s">
        <v>592</v>
      </c>
      <c r="E16" s="956" t="s">
        <v>592</v>
      </c>
      <c r="F16" s="957" t="s">
        <v>592</v>
      </c>
      <c r="G16" s="958" t="s">
        <v>592</v>
      </c>
      <c r="H16" s="959">
        <v>17.102</v>
      </c>
      <c r="I16" s="960" t="s">
        <v>592</v>
      </c>
      <c r="J16" s="961" t="s">
        <v>592</v>
      </c>
      <c r="K16" s="962" t="s">
        <v>592</v>
      </c>
      <c r="L16" s="949">
        <f t="shared" si="0"/>
        <v>10339.287802596187</v>
      </c>
      <c r="M16" s="961" t="s">
        <v>592</v>
      </c>
    </row>
    <row r="17" spans="1:13" ht="12.75">
      <c r="A17" s="952" t="s">
        <v>599</v>
      </c>
      <c r="B17" s="953"/>
      <c r="C17" s="954">
        <v>1932.684</v>
      </c>
      <c r="D17" s="955" t="s">
        <v>592</v>
      </c>
      <c r="E17" s="956" t="s">
        <v>592</v>
      </c>
      <c r="F17" s="957" t="s">
        <v>592</v>
      </c>
      <c r="G17" s="958" t="s">
        <v>592</v>
      </c>
      <c r="H17" s="959">
        <v>13.902</v>
      </c>
      <c r="I17" s="960" t="s">
        <v>592</v>
      </c>
      <c r="J17" s="961" t="s">
        <v>592</v>
      </c>
      <c r="K17" s="962" t="s">
        <v>592</v>
      </c>
      <c r="L17" s="949">
        <f t="shared" si="0"/>
        <v>11585.167601783915</v>
      </c>
      <c r="M17" s="961" t="s">
        <v>592</v>
      </c>
    </row>
    <row r="18" spans="1:13" ht="12.75">
      <c r="A18" s="952" t="s">
        <v>600</v>
      </c>
      <c r="B18" s="953"/>
      <c r="C18" s="954">
        <v>0</v>
      </c>
      <c r="D18" s="955" t="s">
        <v>592</v>
      </c>
      <c r="E18" s="956" t="s">
        <v>592</v>
      </c>
      <c r="F18" s="957" t="s">
        <v>592</v>
      </c>
      <c r="G18" s="958" t="s">
        <v>592</v>
      </c>
      <c r="H18" s="959">
        <v>0</v>
      </c>
      <c r="I18" s="960" t="s">
        <v>592</v>
      </c>
      <c r="J18" s="961" t="s">
        <v>592</v>
      </c>
      <c r="K18" s="962" t="s">
        <v>592</v>
      </c>
      <c r="L18" s="949">
        <f t="shared" si="0"/>
        <v>0</v>
      </c>
      <c r="M18" s="961" t="s">
        <v>592</v>
      </c>
    </row>
    <row r="19" spans="1:13" ht="12.75">
      <c r="A19" s="912"/>
      <c r="B19" s="939"/>
      <c r="C19" s="963"/>
      <c r="D19" s="916"/>
      <c r="E19" s="963"/>
      <c r="F19" s="916"/>
      <c r="G19" s="963"/>
      <c r="H19" s="916"/>
      <c r="I19" s="963"/>
      <c r="J19" s="964"/>
      <c r="K19" s="965"/>
      <c r="L19" s="964"/>
      <c r="M19" s="964"/>
    </row>
    <row r="20" spans="1:13" ht="12.75">
      <c r="A20" s="912"/>
      <c r="B20" s="939"/>
      <c r="C20" s="963"/>
      <c r="D20" s="916"/>
      <c r="E20" s="963"/>
      <c r="F20" s="916"/>
      <c r="G20" s="963"/>
      <c r="H20" s="916"/>
      <c r="I20" s="963"/>
      <c r="J20" s="964"/>
      <c r="K20" s="965"/>
      <c r="L20" s="964"/>
      <c r="M20" s="964"/>
    </row>
    <row r="21" spans="1:13" ht="12.75">
      <c r="A21" s="912"/>
      <c r="B21" s="939"/>
      <c r="C21" s="963"/>
      <c r="D21" s="916"/>
      <c r="E21" s="963"/>
      <c r="F21" s="916"/>
      <c r="G21" s="963"/>
      <c r="H21" s="916"/>
      <c r="I21" s="963"/>
      <c r="J21" s="964"/>
      <c r="K21" s="965"/>
      <c r="L21" s="964"/>
      <c r="M21" s="964"/>
    </row>
    <row r="22" spans="1:13" ht="12.75">
      <c r="A22" s="912"/>
      <c r="B22" s="939"/>
      <c r="C22" s="963"/>
      <c r="D22" s="916"/>
      <c r="E22" s="963"/>
      <c r="F22" s="916"/>
      <c r="G22" s="963"/>
      <c r="H22" s="916"/>
      <c r="I22" s="963"/>
      <c r="J22" s="964"/>
      <c r="K22" s="965"/>
      <c r="L22" s="964"/>
      <c r="M22" s="964"/>
    </row>
    <row r="23" spans="1:13" ht="12.75">
      <c r="A23" s="912"/>
      <c r="B23" s="939"/>
      <c r="C23" s="963"/>
      <c r="D23" s="916"/>
      <c r="E23" s="963"/>
      <c r="F23" s="916"/>
      <c r="G23" s="963"/>
      <c r="H23" s="916"/>
      <c r="I23" s="963"/>
      <c r="J23" s="964"/>
      <c r="K23" s="965"/>
      <c r="L23" s="964"/>
      <c r="M23" s="964"/>
    </row>
    <row r="24" spans="1:13" ht="12.75">
      <c r="A24" s="912"/>
      <c r="B24" s="939"/>
      <c r="C24" s="963"/>
      <c r="D24" s="916"/>
      <c r="E24" s="963"/>
      <c r="F24" s="916"/>
      <c r="G24" s="963"/>
      <c r="H24" s="916"/>
      <c r="I24" s="963"/>
      <c r="J24" s="964"/>
      <c r="K24" s="965"/>
      <c r="L24" s="964"/>
      <c r="M24" s="964"/>
    </row>
    <row r="25" spans="1:13" ht="12.75">
      <c r="A25" s="912"/>
      <c r="B25" s="939"/>
      <c r="C25" s="963"/>
      <c r="D25" s="916"/>
      <c r="E25" s="963"/>
      <c r="F25" s="916"/>
      <c r="G25" s="963"/>
      <c r="H25" s="916"/>
      <c r="I25" s="963"/>
      <c r="J25" s="964"/>
      <c r="K25" s="965"/>
      <c r="L25" s="964"/>
      <c r="M25" s="964"/>
    </row>
    <row r="26" spans="1:13" ht="13.5" thickBot="1">
      <c r="A26" s="917"/>
      <c r="B26" s="906"/>
      <c r="C26" s="966"/>
      <c r="D26" s="922"/>
      <c r="E26" s="966"/>
      <c r="F26" s="922"/>
      <c r="G26" s="966"/>
      <c r="H26" s="922"/>
      <c r="I26" s="966"/>
      <c r="J26" s="967"/>
      <c r="K26" s="968"/>
      <c r="L26" s="967"/>
      <c r="M26" s="967"/>
    </row>
    <row r="27" spans="1:13" ht="12.75">
      <c r="A27" s="969"/>
      <c r="B27" s="970"/>
      <c r="C27" s="971"/>
      <c r="D27" s="971"/>
      <c r="E27" s="971"/>
      <c r="F27" s="971"/>
      <c r="G27" s="971"/>
      <c r="H27" s="971"/>
      <c r="I27" s="971"/>
      <c r="J27" s="972"/>
      <c r="K27" s="972"/>
      <c r="L27" s="972"/>
      <c r="M27" s="972"/>
    </row>
    <row r="28" spans="1:13" ht="12.75">
      <c r="A28" s="973" t="s">
        <v>31</v>
      </c>
      <c r="B28" s="974"/>
      <c r="C28" s="975">
        <f>SUM(C11:C18)</f>
        <v>30514.998000000003</v>
      </c>
      <c r="D28" s="975">
        <f>SUM(D10:D18)</f>
        <v>30766.98</v>
      </c>
      <c r="E28" s="975">
        <f>SUM(E10:E18)</f>
        <v>30514.998</v>
      </c>
      <c r="F28" s="976">
        <f>SUM(F10:F18)</f>
        <v>124.9</v>
      </c>
      <c r="G28" s="976">
        <f>SUM(G10:G18)</f>
        <v>122.85</v>
      </c>
      <c r="H28" s="976">
        <f>SUM(H11:H18)</f>
        <v>122.61</v>
      </c>
      <c r="I28" s="976">
        <f>H28-G28</f>
        <v>-0.23999999999999488</v>
      </c>
      <c r="J28" s="977">
        <f>((D28/F28)/12)*1000</f>
        <v>20527.742193755003</v>
      </c>
      <c r="K28" s="977">
        <f>((E28/G28)/12)*1000</f>
        <v>20699.361009361008</v>
      </c>
      <c r="L28" s="977">
        <f>((C28/H28)/12)*1000</f>
        <v>20739.878476470112</v>
      </c>
      <c r="M28" s="977">
        <f>L28-K28</f>
        <v>40.51746710910447</v>
      </c>
    </row>
    <row r="29" spans="1:13" ht="13.5" thickBot="1">
      <c r="A29" s="978"/>
      <c r="B29" s="979"/>
      <c r="C29" s="978"/>
      <c r="D29" s="978"/>
      <c r="E29" s="978"/>
      <c r="F29" s="978"/>
      <c r="G29" s="978"/>
      <c r="H29" s="978"/>
      <c r="I29" s="978"/>
      <c r="J29" s="980"/>
      <c r="K29" s="980"/>
      <c r="L29" s="980"/>
      <c r="M29" s="980"/>
    </row>
    <row r="30" spans="2:13" ht="12.75">
      <c r="B30" s="27"/>
      <c r="M30" s="981"/>
    </row>
    <row r="31" spans="1:2" ht="12.75">
      <c r="A31" t="s">
        <v>601</v>
      </c>
      <c r="B31" s="27"/>
    </row>
    <row r="33" ht="12.75">
      <c r="A33" t="s">
        <v>757</v>
      </c>
    </row>
    <row r="35" spans="1:9" ht="12.75">
      <c r="A35" t="s">
        <v>755</v>
      </c>
      <c r="I35" t="s">
        <v>756</v>
      </c>
    </row>
    <row r="36" ht="12.75">
      <c r="I36" t="s">
        <v>654</v>
      </c>
    </row>
  </sheetData>
  <sheetProtection/>
  <printOptions/>
  <pageMargins left="0.61" right="0.57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</dc:creator>
  <cp:keywords/>
  <dc:description/>
  <cp:lastModifiedBy>Biolkovi</cp:lastModifiedBy>
  <cp:lastPrinted>2012-02-24T11:04:57Z</cp:lastPrinted>
  <dcterms:created xsi:type="dcterms:W3CDTF">2005-01-28T18:04:12Z</dcterms:created>
  <dcterms:modified xsi:type="dcterms:W3CDTF">2012-02-27T16:55:21Z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